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1.8 ИОРТПЦ ОЛЯ+\"/>
    </mc:Choice>
  </mc:AlternateContent>
  <xr:revisionPtr revIDLastSave="0" documentId="13_ncr:1_{B5B266C1-654D-4D36-AD02-CE231FA3A2AC}" xr6:coauthVersionLast="47" xr6:coauthVersionMax="47" xr10:uidLastSave="{00000000-0000-0000-0000-000000000000}"/>
  <bookViews>
    <workbookView xWindow="-120" yWindow="-120" windowWidth="29040" windowHeight="15840" tabRatio="911" xr2:uid="{00000000-000D-0000-FFFF-FFFF00000000}"/>
  </bookViews>
  <sheets>
    <sheet name="Сводка" sheetId="17" r:id="rId1"/>
    <sheet name="ССРСС" sheetId="16" r:id="rId2"/>
    <sheet name="Цена МАТ и ОБ по ТКП" sheetId="18" r:id="rId3"/>
    <sheet name="ИЦИ" sheetId="19" r:id="rId4"/>
    <sheet name="01-01-01 Планировка" sheetId="1" r:id="rId5"/>
    <sheet name="02-01-01Демонтаж " sheetId="2" r:id="rId6"/>
    <sheet name="02-01-02 Строит.решения" sheetId="3" r:id="rId7"/>
    <sheet name="02-01-03 элтех реш" sheetId="4" r:id="rId8"/>
    <sheet name="02-01-04 СН" sheetId="5" r:id="rId9"/>
    <sheet name="02-01-05 РЗА" sheetId="6" r:id="rId10"/>
    <sheet name="02-01-06АСУТП" sheetId="7" r:id="rId11"/>
    <sheet name="02-01-07АИИСКУЭ" sheetId="8" r:id="rId12"/>
    <sheet name="05-01-01Связь" sheetId="9" r:id="rId13"/>
    <sheet name="05-01-02Видео" sheetId="10" r:id="rId14"/>
    <sheet name="05-01-03Сигнал" sheetId="11" r:id="rId15"/>
    <sheet name="05-01-04Проезды" sheetId="12" r:id="rId16"/>
    <sheet name="07-01-01Огражд" sheetId="13" r:id="rId17"/>
    <sheet name="07-01-02Благоустр" sheetId="14" r:id="rId18"/>
    <sheet name="09-01-01ПНР" sheetId="15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МПА_">#N/A</definedName>
    <definedName name="__РУ_">#N/A</definedName>
    <definedName name="_1_10">'[1]См-2 Шатурс сети  проект работы'!#REF!</definedName>
    <definedName name="_2Excel_BuiltIn_Print_Area_1_1">#REF!</definedName>
    <definedName name="_Fill" hidden="1">#REF!</definedName>
    <definedName name="_Order1" hidden="1">255</definedName>
    <definedName name="_xlnm._FilterDatabase" localSheetId="3" hidden="1">ИЦИ!$A$3:$H$10</definedName>
    <definedName name="adress">#REF!</definedName>
    <definedName name="BcjaShapka">#REF!</definedName>
    <definedName name="fdfr">#REF!</definedName>
    <definedName name="gggg">#REF!</definedName>
    <definedName name="hfcxtn" hidden="1">#REF!</definedName>
    <definedName name="hghg">#REF!</definedName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">#REF!</definedName>
    <definedName name="ShapkaBepxVezde">#REF!</definedName>
    <definedName name="ShapkaNiz">#REF!</definedName>
    <definedName name="ShapkaNizVezde">#REF!</definedName>
    <definedName name="Soglasovano">#REF!</definedName>
    <definedName name="su">#REF!</definedName>
    <definedName name="tu">[2]Этапы!#REF!</definedName>
    <definedName name="Utverzhdau">#REF!</definedName>
    <definedName name="аааа">#REF!</definedName>
    <definedName name="ааааа">#REF!</definedName>
    <definedName name="ар">#REF!</definedName>
    <definedName name="в">#REF!</definedName>
    <definedName name="ВАА">'[1]См-2 Шатурс сети  проект работы'!#REF!</definedName>
    <definedName name="вав">#REF!</definedName>
    <definedName name="вввв" hidden="1">#REF!</definedName>
    <definedName name="ВДЦ2" hidden="1">#REF!</definedName>
    <definedName name="вид_сметы">#REF!</definedName>
    <definedName name="всего_">#REF!</definedName>
    <definedName name="всего_РУ">#REF!</definedName>
    <definedName name="выдал">#REF!</definedName>
    <definedName name="год">#N/A</definedName>
    <definedName name="гшшг">NA()</definedName>
    <definedName name="дддддддддддддддддддддддддддд">#REF!</definedName>
    <definedName name="Директор">#N/A</definedName>
    <definedName name="ЕдИзм">[3]Справочник!$B:$B</definedName>
    <definedName name="ее">#REF!</definedName>
    <definedName name="_xlnm.Print_Titles" localSheetId="4">'01-01-01 Планировка'!$26:$26</definedName>
    <definedName name="_xlnm.Print_Titles" localSheetId="5">'02-01-01Демонтаж '!$27:$27</definedName>
    <definedName name="_xlnm.Print_Titles" localSheetId="6">'02-01-02 Строит.решения'!$28:$28</definedName>
    <definedName name="_xlnm.Print_Titles" localSheetId="7">'02-01-03 элтех реш'!$28:$28</definedName>
    <definedName name="_xlnm.Print_Titles" localSheetId="8">'02-01-04 СН'!$27:$27</definedName>
    <definedName name="_xlnm.Print_Titles" localSheetId="9">'02-01-05 РЗА'!$27:$27</definedName>
    <definedName name="_xlnm.Print_Titles" localSheetId="10">'02-01-06АСУТП'!$27:$27</definedName>
    <definedName name="_xlnm.Print_Titles" localSheetId="11">'02-01-07АИИСКУЭ'!$27:$27</definedName>
    <definedName name="_xlnm.Print_Titles" localSheetId="12">'05-01-01Связь'!$28:$28</definedName>
    <definedName name="_xlnm.Print_Titles" localSheetId="13">'05-01-02Видео'!$28:$28</definedName>
    <definedName name="_xlnm.Print_Titles" localSheetId="14">'05-01-03Сигнал'!$27:$27</definedName>
    <definedName name="_xlnm.Print_Titles" localSheetId="15">'05-01-04Проезды'!$26:$26</definedName>
    <definedName name="_xlnm.Print_Titles" localSheetId="16">'07-01-01Огражд'!$26:$26</definedName>
    <definedName name="_xlnm.Print_Titles" localSheetId="17">'07-01-02Благоустр'!$26:$26</definedName>
    <definedName name="_xlnm.Print_Titles" localSheetId="18">'09-01-01ПНР'!$26:$26</definedName>
    <definedName name="_xlnm.Print_Titles" localSheetId="1">ССРСС!$24:$24</definedName>
    <definedName name="Заказчик">#N/A</definedName>
    <definedName name="заказчики">#REF!</definedName>
    <definedName name="Здания_КРУЭ__ЗРУ__укомплектованных_оборудованием" localSheetId="3">[4]Таблица!$B$694:$B$697</definedName>
    <definedName name="Здания_КРУЭ__ЗРУ__укомплектованных_оборудованием" localSheetId="2">[4]Таблица!$B$694:$B$697</definedName>
    <definedName name="Здания_КРУЭ__ЗРУ__укомплектованных_оборудованием">[4]Таблица!$B$694:$B$697</definedName>
    <definedName name="изыскание_форма">#REF!</definedName>
    <definedName name="итого">#N/A</definedName>
    <definedName name="итого_безНДС">#REF!</definedName>
    <definedName name="итого_НДС">#REF!</definedName>
    <definedName name="итого_сНДС">#REF!</definedName>
    <definedName name="йцйц">NA()</definedName>
    <definedName name="КВАРТАЛ">[5]Индексы!$A$2:$A$11</definedName>
    <definedName name="ккк">#REF!</definedName>
    <definedName name="КОЭФ4">[5]Показатели!$B$124:$B$127</definedName>
    <definedName name="КОЭФФ1">[5]Показатели!$I$72:$I$76</definedName>
    <definedName name="кц">#REF!</definedName>
    <definedName name="л44">#REF!</definedName>
    <definedName name="ло">#REF!</definedName>
    <definedName name="лоло" hidden="1">#REF!</definedName>
    <definedName name="мпа">#N/A</definedName>
    <definedName name="наклад">#REF!</definedName>
    <definedName name="накладные">'[6]Расшифровка новая'!$G$44</definedName>
    <definedName name="Нгопп">#REF!</definedName>
    <definedName name="НДС">#N/A</definedName>
    <definedName name="ногн">#REF!</definedName>
    <definedName name="_xlnm.Print_Area" localSheetId="4">'01-01-01 Планировка'!$A$1:$P$46</definedName>
    <definedName name="_xlnm.Print_Area" localSheetId="5">'02-01-01Демонтаж '!$A$1:$P$104</definedName>
    <definedName name="_xlnm.Print_Area" localSheetId="6">'02-01-02 Строит.решения'!$A$1:$P$68</definedName>
    <definedName name="_xlnm.Print_Area" localSheetId="7">'02-01-03 элтех реш'!$A$1:$P$163</definedName>
    <definedName name="_xlnm.Print_Area" localSheetId="8">'02-01-04 СН'!$A$1:$P$63</definedName>
    <definedName name="_xlnm.Print_Area" localSheetId="9">'02-01-05 РЗА'!$A$1:$P$60</definedName>
    <definedName name="_xlnm.Print_Area" localSheetId="10">'02-01-06АСУТП'!$A$1:$P$53</definedName>
    <definedName name="_xlnm.Print_Area" localSheetId="11">'02-01-07АИИСКУЭ'!$A$1:$P$48</definedName>
    <definedName name="_xlnm.Print_Area" localSheetId="12">'05-01-01Связь'!$A$1:$P$61</definedName>
    <definedName name="_xlnm.Print_Area" localSheetId="13">'05-01-02Видео'!$A$1:$P$57</definedName>
    <definedName name="_xlnm.Print_Area" localSheetId="14">'05-01-03Сигнал'!$A$1:$P$54</definedName>
    <definedName name="_xlnm.Print_Area" localSheetId="15">'05-01-04Проезды'!$A$1:$P$53</definedName>
    <definedName name="_xlnm.Print_Area" localSheetId="16">'07-01-01Огражд'!$A$1:$P$44</definedName>
    <definedName name="_xlnm.Print_Area" localSheetId="17">'07-01-02Благоустр'!$A$1:$P$50</definedName>
    <definedName name="_xlnm.Print_Area" localSheetId="18">'09-01-01ПНР'!$A$1:$P$293</definedName>
    <definedName name="_xlnm.Print_Area" localSheetId="1">ССРСС!$A$1:$H$89</definedName>
    <definedName name="_xlnm.Print_Area">#REF!</definedName>
    <definedName name="общ_ПА">#N/A</definedName>
    <definedName name="общ_РУ">#N/A</definedName>
    <definedName name="объем">#N/A</definedName>
    <definedName name="объем___10___0">NA()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___0">NA()</definedName>
    <definedName name="объем___12">NA()</definedName>
    <definedName name="объем___3___0___0">NA()</definedName>
    <definedName name="объем___4___0">NA()</definedName>
    <definedName name="объем___5">NA()</definedName>
    <definedName name="объем___5___3">NA()</definedName>
    <definedName name="объем___6">NA()</definedName>
    <definedName name="орвыадлор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п">#REF!</definedName>
    <definedName name="Принадлежность">[3]Справочник!$C:$C</definedName>
    <definedName name="Проектировщик">#N/A</definedName>
    <definedName name="ру">#N/A</definedName>
    <definedName name="света">'[1]См-2 Шатурс сети  проект работы'!#REF!</definedName>
    <definedName name="сроки">#REF!</definedName>
    <definedName name="СТАД">[5]Показатели!$A$79:$A$80</definedName>
    <definedName name="стадия_П">#REF!</definedName>
    <definedName name="СТЕП">[5]Показатели!$B$85:$B$88</definedName>
    <definedName name="сумма111">#REF!</definedName>
    <definedName name="Сургут">NA()</definedName>
    <definedName name="ТипТ">[3]Справочник!$A:$A</definedName>
    <definedName name="Титул">#N/A</definedName>
    <definedName name="Товар">[3]Прайс!$A$2:$A$996</definedName>
    <definedName name="уук">#REF!</definedName>
    <definedName name="уцу">#REF!</definedName>
    <definedName name="Ф10">[5]Показатели!$B$57:$B$69</definedName>
    <definedName name="Ф100">[5]Показатели!$B$70:$B$71</definedName>
    <definedName name="Ф2">[5]Показатели!$B$5:$B$10</definedName>
    <definedName name="Ф5">[5]Показатели!$B$12:$B$18</definedName>
    <definedName name="Ф51">[5]Показатели!$B$19:$B$20</definedName>
    <definedName name="Ф6">[5]Показатели!$B$22:$B$25</definedName>
    <definedName name="Ф7">[5]Показатели!$B$27:$B$33</definedName>
    <definedName name="Ф8">[5]Показатели!$B$35:$B$39</definedName>
    <definedName name="Ф9">[5]Показатели!$B$41:$B$53</definedName>
    <definedName name="Ф90">[5]Показатели!$B$54:$B$55</definedName>
    <definedName name="цвкаи">#REF!</definedName>
    <definedName name="цена">#N/A</definedName>
    <definedName name="цена___10___0">NA()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___0">NA()</definedName>
    <definedName name="цена___12">NA()</definedName>
    <definedName name="цена___3___0___0">NA()</definedName>
    <definedName name="цена___4___0">NA()</definedName>
    <definedName name="цена___5">NA()</definedName>
    <definedName name="цена___5___3">NA()</definedName>
    <definedName name="цена___6">NA()</definedName>
    <definedName name="цыуц">#REF!</definedName>
    <definedName name="ыв">#REF!</definedName>
    <definedName name="ывыв">#REF!</definedName>
    <definedName name="экология">NA()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8" l="1"/>
  <c r="L17" i="17" l="1"/>
  <c r="L22" i="17" s="1"/>
  <c r="L16" i="17"/>
  <c r="J29" i="17"/>
  <c r="J28" i="17"/>
  <c r="J30" i="17" l="1"/>
  <c r="K30" i="17"/>
  <c r="L30" i="17"/>
  <c r="L26" i="17"/>
  <c r="L29" i="17"/>
  <c r="L32" i="17" l="1"/>
  <c r="K32" i="17"/>
  <c r="J32" i="17"/>
  <c r="I32" i="17"/>
  <c r="H32" i="17"/>
  <c r="L33" i="17"/>
  <c r="I30" i="17"/>
  <c r="K22" i="17"/>
  <c r="H14" i="17"/>
  <c r="I14" i="17"/>
  <c r="J14" i="17"/>
  <c r="K14" i="17"/>
  <c r="L14" i="17"/>
  <c r="J22" i="17"/>
  <c r="I22" i="17"/>
  <c r="H22" i="17"/>
  <c r="H30" i="17"/>
  <c r="H29" i="17"/>
  <c r="H28" i="17"/>
  <c r="H27" i="17"/>
  <c r="H26" i="17"/>
  <c r="H25" i="17"/>
  <c r="H24" i="17"/>
  <c r="H18" i="17"/>
  <c r="H17" i="17"/>
  <c r="H16" i="17"/>
  <c r="D14" i="19" l="1"/>
  <c r="D13" i="19"/>
  <c r="D12" i="19"/>
  <c r="D11" i="19"/>
  <c r="D10" i="19"/>
  <c r="D9" i="19"/>
  <c r="D8" i="19"/>
  <c r="G6" i="19"/>
  <c r="D6" i="19"/>
  <c r="D7" i="19"/>
  <c r="D5" i="19"/>
  <c r="J26" i="17" l="1"/>
  <c r="K27" i="17"/>
  <c r="I19" i="17"/>
  <c r="G5" i="19" l="1"/>
  <c r="E63" i="18"/>
  <c r="H63" i="18" s="1"/>
  <c r="E62" i="18"/>
  <c r="H62" i="18" s="1"/>
  <c r="E61" i="18"/>
  <c r="H61" i="18" s="1"/>
  <c r="J62" i="18" s="1"/>
  <c r="E60" i="18"/>
  <c r="H60" i="18" s="1"/>
  <c r="H59" i="18"/>
  <c r="E59" i="18"/>
  <c r="E58" i="18"/>
  <c r="H58" i="18" s="1"/>
  <c r="J58" i="18" s="1"/>
  <c r="H56" i="18"/>
  <c r="E57" i="18"/>
  <c r="H57" i="18" s="1"/>
  <c r="E56" i="18"/>
  <c r="H49" i="18"/>
  <c r="H53" i="18"/>
  <c r="H55" i="18"/>
  <c r="E55" i="18"/>
  <c r="E54" i="18"/>
  <c r="H54" i="18" s="1"/>
  <c r="E53" i="18"/>
  <c r="E52" i="18"/>
  <c r="H52" i="18" s="1"/>
  <c r="E51" i="18"/>
  <c r="H51" i="18" s="1"/>
  <c r="E50" i="18"/>
  <c r="H50" i="18" s="1"/>
  <c r="E49" i="18"/>
  <c r="H41" i="18"/>
  <c r="H43" i="18"/>
  <c r="H45" i="18"/>
  <c r="H47" i="18"/>
  <c r="E48" i="18"/>
  <c r="H48" i="18" s="1"/>
  <c r="E47" i="18"/>
  <c r="E46" i="18"/>
  <c r="H46" i="18" s="1"/>
  <c r="E45" i="18"/>
  <c r="E44" i="18"/>
  <c r="H44" i="18" s="1"/>
  <c r="E43" i="18"/>
  <c r="E42" i="18"/>
  <c r="H42" i="18" s="1"/>
  <c r="J48" i="18" s="1"/>
  <c r="E41" i="18"/>
  <c r="E40" i="18"/>
  <c r="H40" i="18" s="1"/>
  <c r="H34" i="18"/>
  <c r="E39" i="18"/>
  <c r="H39" i="18" s="1"/>
  <c r="E38" i="18"/>
  <c r="H38" i="18" s="1"/>
  <c r="E37" i="18"/>
  <c r="H37" i="18" s="1"/>
  <c r="E36" i="18"/>
  <c r="H36" i="18" s="1"/>
  <c r="E35" i="18"/>
  <c r="H35" i="18" s="1"/>
  <c r="E34" i="18"/>
  <c r="E33" i="18"/>
  <c r="H33" i="18" s="1"/>
  <c r="E32" i="18"/>
  <c r="H32" i="18" s="1"/>
  <c r="E31" i="18"/>
  <c r="H31" i="18" s="1"/>
  <c r="E30" i="18"/>
  <c r="H30" i="18" s="1"/>
  <c r="E29" i="18"/>
  <c r="H29" i="18" s="1"/>
  <c r="E28" i="18"/>
  <c r="H28" i="18" s="1"/>
  <c r="H23" i="18"/>
  <c r="H27" i="18"/>
  <c r="E27" i="18"/>
  <c r="E26" i="18"/>
  <c r="H26" i="18" s="1"/>
  <c r="E25" i="18"/>
  <c r="H25" i="18" s="1"/>
  <c r="E24" i="18"/>
  <c r="H24" i="18" s="1"/>
  <c r="E23" i="18"/>
  <c r="E22" i="18"/>
  <c r="H22" i="18" s="1"/>
  <c r="E21" i="18"/>
  <c r="H21" i="18" s="1"/>
  <c r="E20" i="18"/>
  <c r="E19" i="18"/>
  <c r="E18" i="18"/>
  <c r="E15" i="18"/>
  <c r="E17" i="18"/>
  <c r="E16" i="18"/>
  <c r="E14" i="18"/>
  <c r="E13" i="18"/>
  <c r="E12" i="18"/>
  <c r="E11" i="18"/>
  <c r="E10" i="18"/>
  <c r="E9" i="18"/>
  <c r="E8" i="18"/>
  <c r="E7" i="18"/>
  <c r="E6" i="18"/>
  <c r="E5" i="18"/>
  <c r="E4" i="18"/>
  <c r="J55" i="18" l="1"/>
  <c r="J60" i="18"/>
  <c r="J57" i="18"/>
  <c r="G14" i="19"/>
  <c r="G13" i="19"/>
  <c r="G12" i="19"/>
  <c r="G11" i="19"/>
  <c r="G10" i="19"/>
  <c r="G9" i="19"/>
  <c r="G8" i="19"/>
  <c r="G7" i="19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4" i="18"/>
  <c r="H64" i="18" l="1"/>
  <c r="L12" i="17"/>
  <c r="K28" i="17"/>
  <c r="K29" i="17"/>
  <c r="J20" i="17"/>
  <c r="J19" i="17"/>
  <c r="K18" i="17"/>
  <c r="K26" i="17"/>
  <c r="K25" i="17"/>
  <c r="I25" i="17"/>
  <c r="J25" i="17"/>
  <c r="I26" i="17"/>
  <c r="I27" i="17"/>
  <c r="J27" i="17"/>
  <c r="J33" i="17" s="1"/>
  <c r="I28" i="17"/>
  <c r="I24" i="17"/>
  <c r="J24" i="17"/>
  <c r="K24" i="17"/>
  <c r="L24" i="17"/>
  <c r="I18" i="17"/>
  <c r="I17" i="17"/>
  <c r="J17" i="17"/>
  <c r="K17" i="17"/>
  <c r="J18" i="17"/>
  <c r="K19" i="17"/>
  <c r="K20" i="17"/>
  <c r="J21" i="17"/>
  <c r="K21" i="17"/>
  <c r="H21" i="17"/>
  <c r="H20" i="17"/>
  <c r="H19" i="17"/>
  <c r="I16" i="17"/>
  <c r="J16" i="17"/>
  <c r="K16" i="17"/>
  <c r="K5" i="17"/>
  <c r="K6" i="17" s="1"/>
  <c r="J5" i="17"/>
  <c r="I5" i="17"/>
  <c r="I6" i="17" s="1"/>
  <c r="H5" i="17"/>
  <c r="H6" i="17" s="1"/>
  <c r="L11" i="17"/>
  <c r="L10" i="17"/>
  <c r="L9" i="17"/>
  <c r="L8" i="17"/>
  <c r="C25" i="17"/>
  <c r="C24" i="17"/>
  <c r="C23" i="17"/>
  <c r="C22" i="17"/>
  <c r="C21" i="17"/>
  <c r="C20" i="17"/>
  <c r="I21" i="17" l="1"/>
  <c r="I20" i="17"/>
  <c r="L20" i="17" s="1"/>
  <c r="K33" i="17"/>
  <c r="L21" i="17"/>
  <c r="I33" i="17"/>
  <c r="L18" i="17"/>
  <c r="L25" i="17"/>
  <c r="L27" i="17"/>
  <c r="H33" i="17"/>
  <c r="L19" i="17"/>
  <c r="L28" i="17"/>
  <c r="J6" i="17"/>
  <c r="L6" i="17" s="1"/>
  <c r="L5" i="17"/>
  <c r="L13" i="17" l="1"/>
  <c r="I29" i="17"/>
  <c r="C26" i="17" s="1"/>
  <c r="C6" i="17" s="1"/>
</calcChain>
</file>

<file path=xl/sharedStrings.xml><?xml version="1.0" encoding="utf-8"?>
<sst xmlns="http://schemas.openxmlformats.org/spreadsheetml/2006/main" count="5090" uniqueCount="1259">
  <si>
    <t>СОГЛАСОВАНО:</t>
  </si>
  <si>
    <t>УТВЕРЖДАЮ:</t>
  </si>
  <si>
    <t/>
  </si>
  <si>
    <t>"____" ________________ 2025 года</t>
  </si>
  <si>
    <t>O_1.1.8 Реконструкция ПС 35/6 кВ "ИОРТПЦ " Ангарский городской округ  п. Мегет, пер. Школьный, с заменой Т-1, Т-2, Т-3 мощностью 3,2 МВА каждый, Т-4 мощностью 1,6 МВА на Т-1, Т-2 мощностью 10 МВА каждый (прирост трансформаторной мощности 8,8 МВА), заменой оборудования ОРУ 35 кВ, монтаж ОПУ, ЗРУ 6кВ.</t>
  </si>
  <si>
    <t>(наименование стройки)</t>
  </si>
  <si>
    <t>ЛОКАЛЬНЫЙ РЕСУРСНЫЙ СМЕТНЫЙ РАСЧЕТ № 01-01-01</t>
  </si>
  <si>
    <t>(локальная смета)</t>
  </si>
  <si>
    <t xml:space="preserve">на Планировка территории, </t>
  </si>
  <si>
    <t>(наименование работ и затрат, наименование объекта)</t>
  </si>
  <si>
    <t>Основание:</t>
  </si>
  <si>
    <t>П35-04.25-ОТР</t>
  </si>
  <si>
    <t>Сметная стоимость</t>
  </si>
  <si>
    <t>тыс.руб.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</si>
  <si>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</si>
  <si>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</si>
  <si>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</si>
  <si>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</si>
  <si>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</si>
  <si>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</si>
  <si>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</si>
  <si>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</si>
  <si>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</si>
  <si>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</si>
  <si>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</si>
  <si>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</si>
  <si>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</si>
  <si>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</si>
  <si>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</si>
  <si>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</si>
  <si>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</si>
  <si>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</si>
  <si>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</si>
  <si>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</si>
  <si>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</si>
  <si>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</si>
  <si>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Планировка территории</t>
  </si>
  <si>
    <t>1</t>
  </si>
  <si>
    <t>ГЭСН01-01-031-02</t>
  </si>
  <si>
    <t>Разработка грунта с перемещением до 10 м бульдозерами мощностью: 96 кВт (130 л.с.), группа грунтов 2</t>
  </si>
  <si>
    <t>1000 м3</t>
  </si>
  <si>
    <t>2</t>
  </si>
  <si>
    <t>ГЭСН01-01-016-02</t>
  </si>
  <si>
    <t>Работа на отвале, группа грунтов: 2-3</t>
  </si>
  <si>
    <t>3</t>
  </si>
  <si>
    <t>ГЭСН01-02-005-01</t>
  </si>
  <si>
    <t>Уплотнение грунта пневматическими трамбовками, группа грунтов: 1-2</t>
  </si>
  <si>
    <t>100 м3</t>
  </si>
  <si>
    <t>4</t>
  </si>
  <si>
    <t>45-1</t>
  </si>
  <si>
    <t>Погрузка в автотранспортное средство: грунт растительного слоя (земля, перегной)</t>
  </si>
  <si>
    <t>т</t>
  </si>
  <si>
    <t>5</t>
  </si>
  <si>
    <t>02-15-1-01-0029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</si>
  <si>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29 км</t>
  </si>
  <si>
    <t>6</t>
  </si>
  <si>
    <t>ГЭСН01-02-027-15</t>
  </si>
  <si>
    <t>Планировка откосов: выемок экскаватором-планировщиком, группа грунтов 2</t>
  </si>
  <si>
    <t>1000 м2</t>
  </si>
  <si>
    <t>Итоги по смете:</t>
  </si>
  <si>
    <t xml:space="preserve">     Итого прямые затраты (справочно)</t>
  </si>
  <si>
    <t xml:space="preserve">     Строительные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</si>
  <si>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</si>
  <si>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</si>
  <si>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</si>
  <si>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</si>
  <si>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</si>
  <si>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</si>
  <si>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 xml:space="preserve">          Затраты труда машинистов</t>
  </si>
  <si>
    <t>ЛОКАЛЬНЫЙ РЕСУРСНЫЙ СМЕТНЫЙ РАСЧЕТ № 02-01-01</t>
  </si>
  <si>
    <t xml:space="preserve">на Демонтажные работы, </t>
  </si>
  <si>
    <t xml:space="preserve">   монтажных работ</t>
  </si>
  <si>
    <t>Раздел 1. Земляные работы</t>
  </si>
  <si>
    <t>ГЭСН01-01-010-41</t>
  </si>
  <si>
    <t>Разработка грунта в отвал экскаваторами, вместимость ковша 0,25 м3, группа грунтов: 2</t>
  </si>
  <si>
    <t>ГЭСН01-01-033-02</t>
  </si>
  <si>
    <t>Засыпка траншей и котлованов с перемещением грунта до 5 м бульдозерами мощностью: 59 кВт (80 л.с.), группа грунтов 2</t>
  </si>
  <si>
    <t>Итого по разделу 1 Земляные работы</t>
  </si>
  <si>
    <t>Раздел 2. Демонтажные работы. Оборудование</t>
  </si>
  <si>
    <t>ОРУ</t>
  </si>
  <si>
    <t>ГЭСНм08-01-001-07</t>
  </si>
  <si>
    <t>Трансформатор трехфазный: 35 кВ мощностью 4000, 6300 кВ·А</t>
  </si>
  <si>
    <t>шт</t>
  </si>
  <si>
    <t>ГЭСНм08-01-001-05</t>
  </si>
  <si>
    <t>Трансформатор трехфазный: 35 кВ мощностью 1600 кВ·А</t>
  </si>
  <si>
    <t>ГЭСНм08-01-009-03</t>
  </si>
  <si>
    <t>Выключатель масляный трехфазный напряжением: 35 кВ, типа ВМК-35</t>
  </si>
  <si>
    <t>компл</t>
  </si>
  <si>
    <t>ГЭСНм08-01-011-02</t>
  </si>
  <si>
    <t>Разъединитель трехполюсный напряжением: 35 кВ, на ток 1000А с одним или двумя заземляющими ножами</t>
  </si>
  <si>
    <t>7</t>
  </si>
  <si>
    <t>ГЭСНм08-01-057-01</t>
  </si>
  <si>
    <t>Приводы к разъединителям с одной тягой: рычажный</t>
  </si>
  <si>
    <t>8</t>
  </si>
  <si>
    <t>ГЭСНм08-01-007-01</t>
  </si>
  <si>
    <t>Трансформатор трехфазный напряжения: 35 кВ</t>
  </si>
  <si>
    <t>9</t>
  </si>
  <si>
    <t>ГЭСНм08-01-062-01
Применительно для ТСН</t>
  </si>
  <si>
    <t>Трансформатор силовой, автотрансформатор или масляный реактор, масса: до 1 т</t>
  </si>
  <si>
    <t>10</t>
  </si>
  <si>
    <t>ГЭСНм08-01-015-01</t>
  </si>
  <si>
    <t>Разрядник вентильный трехфазный напряжением: 35 кВ</t>
  </si>
  <si>
    <t>11</t>
  </si>
  <si>
    <t>ГЭСНм08-01-020-01</t>
  </si>
  <si>
    <t>Гирлянда поддерживающая из подвесных изоляторов одиночная напряжением: 35 кВ</t>
  </si>
  <si>
    <t>12</t>
  </si>
  <si>
    <t>ГЭСНм08-01-021-01</t>
  </si>
  <si>
    <t>Шина сборная трехфазная напряжением: 35 кВ, сечение до 400 мм2, количество проводов в фазе - 1</t>
  </si>
  <si>
    <t>пролет</t>
  </si>
  <si>
    <t>13</t>
  </si>
  <si>
    <t>ГЭСНм08-01-023-01</t>
  </si>
  <si>
    <t>Спуск, петля или перемычка (3 фазы), сечение провода: до 300 мм2, количество проводов в фазе - 1</t>
  </si>
  <si>
    <t>Здание ЗРУ 6 кВ, ОПУ</t>
  </si>
  <si>
    <t>14</t>
  </si>
  <si>
    <t>ГЭСНм08-01-085-01</t>
  </si>
  <si>
    <t>Шкаф комплектных распределительных устройств с выключателем напряжением 6-10 кВ, на ток до 3200 А</t>
  </si>
  <si>
    <t>15</t>
  </si>
  <si>
    <t>ГЭСНм08-01-087-03</t>
  </si>
  <si>
    <t>Металлические конструкции</t>
  </si>
  <si>
    <t>16</t>
  </si>
  <si>
    <t>ГЭСНм08-01-077-01</t>
  </si>
  <si>
    <t>Токопровод трехфазный неэкранированный закрытый напряжением до 10 кВ из алюминиевых шин корытного профиля на ток до 3200 А</t>
  </si>
  <si>
    <t>м</t>
  </si>
  <si>
    <t>17</t>
  </si>
  <si>
    <t>ГЭСНм08-03-573-04</t>
  </si>
  <si>
    <t>Шкаф (пульт) управления навесной, высота, ширина и глубина: до 600х600х350 мм</t>
  </si>
  <si>
    <t>18</t>
  </si>
  <si>
    <t>ГЭСНм08-03-571-05</t>
  </si>
  <si>
    <t>Щит заводского изготовления однорядный или двухрядный: шкафного исполнения, глубина до 800 мм</t>
  </si>
  <si>
    <t>Демонтаж кабеля</t>
  </si>
  <si>
    <t>19</t>
  </si>
  <si>
    <t>ГЭСНм08-02-165-08</t>
  </si>
  <si>
    <t>Муфта концевая эпоксидная для 3-жильного кабеля напряжением: до 10 кВ, сечение одной жилы до 185 мм2</t>
  </si>
  <si>
    <t>20</t>
  </si>
  <si>
    <t>ГЭСНм08-02-147-12</t>
  </si>
  <si>
    <t>Кабель до 35 кВ по установленным конструкциям и лоткам с креплением по всей длине, масса 1 м кабеля: свыше 2 до 3 кг</t>
  </si>
  <si>
    <t>100 м</t>
  </si>
  <si>
    <t>21</t>
  </si>
  <si>
    <t>ГЭСНм08-02-147-10</t>
  </si>
  <si>
    <t>Кабель до 35 кВ по установленным конструкциям и лоткам с креплением по всей длине, масса 1 м кабеля: до 1 кг</t>
  </si>
  <si>
    <t>Демонтаж шкафов</t>
  </si>
  <si>
    <t>22</t>
  </si>
  <si>
    <t>23</t>
  </si>
  <si>
    <t>ГЭСНм08-03-573-01</t>
  </si>
  <si>
    <t>Пульт управления напольный, высота до 1200 мм, глубина и ширина по фронту: до 700х600 мм</t>
  </si>
  <si>
    <t>24</t>
  </si>
  <si>
    <t>Итого по разделу 2 Демонтажные работы. Оборудование</t>
  </si>
  <si>
    <t>Раздел 3. Демонтажные работы. Строительные констуркции</t>
  </si>
  <si>
    <t>Металлические конструкции под оборудование на ОРУ</t>
  </si>
  <si>
    <t>25</t>
  </si>
  <si>
    <t>Демонтаж ограждения</t>
  </si>
  <si>
    <t>26</t>
  </si>
  <si>
    <t>ГЭСНм08-01-087-01</t>
  </si>
  <si>
    <t>Ограждение сетчатое</t>
  </si>
  <si>
    <t>м2</t>
  </si>
  <si>
    <t>27</t>
  </si>
  <si>
    <t>ГЭСН09-08-002-05</t>
  </si>
  <si>
    <t>Устройство заграждений из готовых металлических решетчатых панелей: высотой до 2 м</t>
  </si>
  <si>
    <t>10 шт</t>
  </si>
  <si>
    <t>28</t>
  </si>
  <si>
    <t>ГЭСН09-08-001-01</t>
  </si>
  <si>
    <t>Установка металлических столбов высотой до 4 м: с погружением в бетонное основание</t>
  </si>
  <si>
    <t>100 шт</t>
  </si>
  <si>
    <t>29</t>
  </si>
  <si>
    <t>ГЭСН07-01-055-01</t>
  </si>
  <si>
    <t>Устройство ворот распашных с установкой столбов: металлических</t>
  </si>
  <si>
    <t>30</t>
  </si>
  <si>
    <t>ГЭСН07-01-055-08</t>
  </si>
  <si>
    <t>Устройство калиток: с установкой столбов металлических</t>
  </si>
  <si>
    <t>Демонтаж порталов</t>
  </si>
  <si>
    <t>31</t>
  </si>
  <si>
    <t>ГЭСН33-02-013-08</t>
  </si>
  <si>
    <t>Установка стальных: болтовых траверс порталов массой до 2,5 т</t>
  </si>
  <si>
    <t>32</t>
  </si>
  <si>
    <t>ГЭСН33-02-013-03</t>
  </si>
  <si>
    <t>Установка стальных: болтовых стоек порталов массой до 2 т</t>
  </si>
  <si>
    <t>33</t>
  </si>
  <si>
    <t>ГЭСН33-02-013-15</t>
  </si>
  <si>
    <t>Установка стальных: болтовых молниеотводов и тросостоек массой до 0,6 т</t>
  </si>
  <si>
    <t>Демонтаж фундаментов</t>
  </si>
  <si>
    <t>34</t>
  </si>
  <si>
    <t>ГЭСН46-04-001-03</t>
  </si>
  <si>
    <t>Разборка: железобетонных фундаментов</t>
  </si>
  <si>
    <t>м3</t>
  </si>
  <si>
    <t>35</t>
  </si>
  <si>
    <t>ГЭСН46-04-003-08</t>
  </si>
  <si>
    <t>Разборка железобетонных конструкций объемом более 1 м3 при помощи отбойных молотков из бетона марки: 200</t>
  </si>
  <si>
    <t>36</t>
  </si>
  <si>
    <t>ГЭСН05-01-010-02</t>
  </si>
  <si>
    <t>Вырубка бетона из арматурного каркаса железобетонных: свай площадью сечения свыше 0,1 м2</t>
  </si>
  <si>
    <t>37</t>
  </si>
  <si>
    <t>38</t>
  </si>
  <si>
    <t>39</t>
  </si>
  <si>
    <t>ГЭСНр68-02-004-02</t>
  </si>
  <si>
    <t>Разборка покрытий и оснований: щебеночных</t>
  </si>
  <si>
    <t>Здания и конструкции на территории ПС</t>
  </si>
  <si>
    <t>40</t>
  </si>
  <si>
    <t>ГЭСН46-06-001-02</t>
  </si>
  <si>
    <t>Разборка надземной части с сохранением годных материалов: кирпичных зданий 1, 2-этажных</t>
  </si>
  <si>
    <t>10 м3 строительного объема</t>
  </si>
  <si>
    <t>41</t>
  </si>
  <si>
    <t>Итого по разделу 3 Демонтажные работы. Строительные констуркции</t>
  </si>
  <si>
    <t>Раздел 4. Перевозка</t>
  </si>
  <si>
    <t>На полигон ТБО</t>
  </si>
  <si>
    <t>42</t>
  </si>
  <si>
    <t>47-1</t>
  </si>
  <si>
    <t>Погрузка в автотранспортное средство: мусор строительный с погрузкой вручную</t>
  </si>
  <si>
    <t>43</t>
  </si>
  <si>
    <t>02-15-1-01-0030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</si>
  <si>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</si>
  <si>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>На склад заказчика</t>
  </si>
  <si>
    <t>44</t>
  </si>
  <si>
    <t>01-20-4-01-0035</t>
  </si>
  <si>
    <t>Перевозка грузов IV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35 км</t>
  </si>
  <si>
    <t>Итого по разделу 4 Перевозка</t>
  </si>
  <si>
    <t xml:space="preserve">     Монтажные работы</t>
  </si>
  <si>
    <t>ЛОКАЛЬНЫЙ РЕСУРСНЫЙ СМЕТНЫЙ РАСЧЕТ № 02-01-02</t>
  </si>
  <si>
    <t xml:space="preserve">на Строительные решения, </t>
  </si>
  <si>
    <t xml:space="preserve">   оборудования</t>
  </si>
  <si>
    <t>Вывоз грунта на ТБО</t>
  </si>
  <si>
    <t>Раздел 2. Строительные решения</t>
  </si>
  <si>
    <t>ГЭСН06-02-001-04</t>
  </si>
  <si>
    <t>Устройство железобетонных фундаментов общего назначения объемом: до 5 м3</t>
  </si>
  <si>
    <t>ФСБЦ-04.1.02.05-0009</t>
  </si>
  <si>
    <t>Смеси бетонные тяжелого бетона (БСТ), класс В25 (М350)</t>
  </si>
  <si>
    <t>ФСБЦ-08.4.03.03-0034</t>
  </si>
  <si>
    <t>Сталь арматурная горячекатаная периодического профиля, класс A-III, диаметр 16-18 мм</t>
  </si>
  <si>
    <t>ФСБЦ-08.4.03.03-0029</t>
  </si>
  <si>
    <t>Сталь арматурная горячекатаная периодического профиля, класс A-III, диаметр 6 мм</t>
  </si>
  <si>
    <t>ФСБЦ-08.4.03.03-0032</t>
  </si>
  <si>
    <t>Сталь арматурная горячекатаная периодического профиля, класс A-III, диаметр 12 мм</t>
  </si>
  <si>
    <t>ГЭСН33-02-013-18</t>
  </si>
  <si>
    <t>Установка стальных: прожекторных мачт с площадками и лестницей</t>
  </si>
  <si>
    <t>ТЦ_59.1.07.04_21_2128000600_15.09.2023_02</t>
  </si>
  <si>
    <t>Прожекторная мачта с молниеотводом ПМС-32,5</t>
  </si>
  <si>
    <t>компл.</t>
  </si>
  <si>
    <t>ГЭСН33-02-013-17</t>
  </si>
  <si>
    <t>Установка стальных: ростверков массой до 0,2 т</t>
  </si>
  <si>
    <t>ФСБЦ-07.2.07.04-0007</t>
  </si>
  <si>
    <t>Конструкции стальные индивидуального изготовления из сортового проката</t>
  </si>
  <si>
    <t>ГЭСНм37-01-001-15</t>
  </si>
  <si>
    <t>Монтаж сосудов и аппаратов без механизмов на открытой площадке, масса сосудов и аппаратов: 60 т</t>
  </si>
  <si>
    <t>15
О</t>
  </si>
  <si>
    <t>ТЦ_101_66_6678070704_01.11.2024_01_12.1</t>
  </si>
  <si>
    <t>Резервуар горизонтальный стальной подземный, объемом 45 м3 типа РГСп-45, диаметр 2400 мм, длина 10450 мм., горловина Ду700х1800 мм.</t>
  </si>
  <si>
    <t>ГЭСН07-06-001-01</t>
  </si>
  <si>
    <t>Устройство непроходных каналов: одноячейковых, перекрываемых или опирающихся на плиту</t>
  </si>
  <si>
    <t>ФСБЦ-05.1.01.10-0078</t>
  </si>
  <si>
    <t>Лотки железобетонные, объем до 2,9 м3, бетон В25, расход арматуры от 100 до 150 кг/м3</t>
  </si>
  <si>
    <t>ФСБЦ-05.1.01.12-0010</t>
  </si>
  <si>
    <t>Плиты перекрытий с отверстием для лотков железобетонные, объем до 0,8 м3, бетон В25, расход арматуры от 50 до 100 кг/м3</t>
  </si>
  <si>
    <t>Итого по разделу 2 Строительные решения</t>
  </si>
  <si>
    <t xml:space="preserve">     Оборудование</t>
  </si>
  <si>
    <t xml:space="preserve">          Материальные ресурсы, отсутствующие в ФРСН</t>
  </si>
  <si>
    <t xml:space="preserve">          Оборудование, отсутствующее в ФРСН</t>
  </si>
  <si>
    <t>ЛОКАЛЬНЫЙ РЕСУРСНЫЙ СМЕТНЫЙ РАСЧЕТ № 02-01-03</t>
  </si>
  <si>
    <t xml:space="preserve">на Электротехнические решения, </t>
  </si>
  <si>
    <t>Раздел 1. Электротехнические решения</t>
  </si>
  <si>
    <t>Силовой трансформатор</t>
  </si>
  <si>
    <t>ГЭСНм08-01-001-08</t>
  </si>
  <si>
    <t>Трансформатор трехфазный: 35 кВ мощностью 10000-40000 кВ·А</t>
  </si>
  <si>
    <t>ГЭСНм08-01-005-01</t>
  </si>
  <si>
    <t>Подсушка методом низкотемпературной обработки изоляции</t>
  </si>
  <si>
    <t>ГЭСНм08-01-010-01</t>
  </si>
  <si>
    <t>Очистка от механических примесей и сушка масла для трансформаторов до 35 кВ и другого оборудования</t>
  </si>
  <si>
    <t>ГЭСНм08-01-018-02</t>
  </si>
  <si>
    <t>Ввод линейный маслонаполненный трехфазный напряжением: 110 кВ</t>
  </si>
  <si>
    <t>ГЭСНм08-01-019-01</t>
  </si>
  <si>
    <t>Прогрев маслонаполненных вводов трехфазных напряжением: 110 кВ</t>
  </si>
  <si>
    <t>ГЭСНм08-01-003-01</t>
  </si>
  <si>
    <t>Система охлаждения вида: ДЦ навесная</t>
  </si>
  <si>
    <t>охлаждающее устройство</t>
  </si>
  <si>
    <t>ГЭСНм08-03-573-06</t>
  </si>
  <si>
    <t>Шкаф (пульт) управления навесной, высота, ширина и глубина: до 1200х600х500 мм</t>
  </si>
  <si>
    <t>8
О</t>
  </si>
  <si>
    <t>ТЦ_101_21_2128000600_09.07.2025_01_1</t>
  </si>
  <si>
    <t>ТДН-10000/35 ВМ УХЛ1 А (НН 6,3 кВ)</t>
  </si>
  <si>
    <t>Итого по разделу 1 Электротехнические решения</t>
  </si>
  <si>
    <t>Раздел 2. ОРУ-35 кВ в составе:</t>
  </si>
  <si>
    <t>ГЭСН33-02-013-11</t>
  </si>
  <si>
    <t>Установка стальных: конструкций под оборудование массой до 0,2 т</t>
  </si>
  <si>
    <t>ГЭСНм08-01-008-01</t>
  </si>
  <si>
    <t>Выключатель воздушный трехфазный напряжением: 35 кВ, тип ВВУ</t>
  </si>
  <si>
    <t>ГЭСНм08-01-006-01</t>
  </si>
  <si>
    <t>Трансформатор тока трехфазный напряжением: 35 кВ</t>
  </si>
  <si>
    <t>ГЭСНм08-01-080-01</t>
  </si>
  <si>
    <t>Прибор измерения и защиты, количество подключаемых концов: до 2</t>
  </si>
  <si>
    <t>ТЦ_101_21_2128000600_31.07.2025_01_3</t>
  </si>
  <si>
    <t>Блок выключателя 35кВ (ВВН-ЧЭАЗ-35, РГП.1а-35./1000, ОПН-35, ТЛ-ЭК-35)</t>
  </si>
  <si>
    <t>ГЭСНм08-03-573-04
Шкаф ШЗТТ</t>
  </si>
  <si>
    <t>17
О</t>
  </si>
  <si>
    <t>ТЦ_62.1.02.14_21_2128000600_31.07.2025_01_4</t>
  </si>
  <si>
    <t>Шкаф зажимов выключателя (ШЗВ)</t>
  </si>
  <si>
    <t>18
О</t>
  </si>
  <si>
    <t>ТЦ_62.1.02.14_21_2128000600_31.07.2025_01_5</t>
  </si>
  <si>
    <t>Шкаф обогрева и питания приводов (ШОПП)</t>
  </si>
  <si>
    <t>ГЭСНм08-01-016-01</t>
  </si>
  <si>
    <t>Предохранитель напряжением 35 кВ</t>
  </si>
  <si>
    <t>ГЭСНм08-01-017-08</t>
  </si>
  <si>
    <t>Изолятор опорный напряжением: 35 кВ</t>
  </si>
  <si>
    <t>26
О</t>
  </si>
  <si>
    <t>ТЦ_101_21_2128000600_31.07.2025_01_6</t>
  </si>
  <si>
    <t>Блок ТН 35кВ (НАМИ-35, ПКН-35, РГП.2-35/1000, ОПН-35, изолятор ОСК-8-35)</t>
  </si>
  <si>
    <t>27
О</t>
  </si>
  <si>
    <t>ТЦ_101_21_2128000600_31.07.2025_01_7</t>
  </si>
  <si>
    <t>Комплект ЗИП</t>
  </si>
  <si>
    <t>29
О</t>
  </si>
  <si>
    <t>ТЦ_62.1.02.14_21_2128000600_31.07.2025_01_8</t>
  </si>
  <si>
    <t>Шкаф зажимов ТН (ШЗН)</t>
  </si>
  <si>
    <t>30
О</t>
  </si>
  <si>
    <t>ТЦ_62.1.02.14_21_2128000600_31.07.2025_01_9</t>
  </si>
  <si>
    <t>35
О</t>
  </si>
  <si>
    <t>ТЦ_101_21_2128000600_31.07.2025_01_10</t>
  </si>
  <si>
    <t>Блок секционного разъединителя 35кВ (РГП.2-35/1000, изолятор ОСК-8-35)</t>
  </si>
  <si>
    <t>36
О</t>
  </si>
  <si>
    <t>ТЦ_62.1.02.14_21_2128000600_31.07.2025_01_11</t>
  </si>
  <si>
    <t>41
О</t>
  </si>
  <si>
    <t>ТЦ_101_21_2128000600_31.07.2025_01_12</t>
  </si>
  <si>
    <t>Блок разъединителя 35кВ (РГП.2-35/1000)</t>
  </si>
  <si>
    <t>42
О</t>
  </si>
  <si>
    <t>ТЦ_62.1.02.14_21_2128000600_31.07.2025_01_13</t>
  </si>
  <si>
    <t>45</t>
  </si>
  <si>
    <t>46</t>
  </si>
  <si>
    <t>47</t>
  </si>
  <si>
    <t>48</t>
  </si>
  <si>
    <t>49
О</t>
  </si>
  <si>
    <t>ТЦ_101_21_2128000600_31.07.2025_01_14</t>
  </si>
  <si>
    <t>Блок 35кВ (ВВН-ЧЭАЗ-35, ТЛ-ЭК-35, НАМИ-35, РГП.1а-35/1000, РГП-2-35/1000, ОПН-35)</t>
  </si>
  <si>
    <t>50</t>
  </si>
  <si>
    <t>51
О</t>
  </si>
  <si>
    <t>ТЦ_62.1.02.14_21_2128000600_31.07.2025_01_15</t>
  </si>
  <si>
    <t>52
О</t>
  </si>
  <si>
    <t>ТЦ_62.1.02.14_21_2128000600_31.07.2025_01_16</t>
  </si>
  <si>
    <t>53</t>
  </si>
  <si>
    <t>54</t>
  </si>
  <si>
    <t>55</t>
  </si>
  <si>
    <t>ТЦ_22.2.01.00_21_2128000600_31.07.2025_01_17</t>
  </si>
  <si>
    <t>Блок изоляторов 35кВ</t>
  </si>
  <si>
    <t>Итого по разделу 2 ОРУ-35 кВ в составе:</t>
  </si>
  <si>
    <t>Раздел 3. ЗРУ 6 кВ</t>
  </si>
  <si>
    <t>56</t>
  </si>
  <si>
    <t>ГЭСНм37-01-013-10</t>
  </si>
  <si>
    <t>Монтаж машин и механизмов на открытой площадке, масса машин и механизмов: 8 т</t>
  </si>
  <si>
    <t>57</t>
  </si>
  <si>
    <t>ГЭСНм37-01-013-09</t>
  </si>
  <si>
    <t>Монтаж машин и механизмов на открытой площадке, масса машин и механизмов: 5 т</t>
  </si>
  <si>
    <t>58</t>
  </si>
  <si>
    <t>ГЭСНм37-01-013-11</t>
  </si>
  <si>
    <t>Монтаж машин и механизмов на открытой площадке, масса машин и механизмов: 13 т</t>
  </si>
  <si>
    <t>59</t>
  </si>
  <si>
    <t>ГЭСНм37-01-013-05</t>
  </si>
  <si>
    <t>Монтаж машин и механизмов на открытой площадке, масса машин и механизмов: 1 т</t>
  </si>
  <si>
    <t>60</t>
  </si>
  <si>
    <t>ГЭСНм08-03-593-06</t>
  </si>
  <si>
    <t>Светильник потолочный или настенный с креплением винтами или болтами для помещений: с нормальными условиями среды, одноламповый</t>
  </si>
  <si>
    <t>61</t>
  </si>
  <si>
    <t>ГЭСНм08-03-602-01</t>
  </si>
  <si>
    <t>Электрополотенце</t>
  </si>
  <si>
    <t>62</t>
  </si>
  <si>
    <t>ГЭСН09-03-029-01</t>
  </si>
  <si>
    <t>Монтаж лестниц прямолинейных и криволинейных, пожарных с ограждением</t>
  </si>
  <si>
    <t>63
О</t>
  </si>
  <si>
    <t>ТЦ_101_21_2128000600_31.07.2025_01_38</t>
  </si>
  <si>
    <t>Блочно-модульное здание</t>
  </si>
  <si>
    <t>64</t>
  </si>
  <si>
    <t>65
О</t>
  </si>
  <si>
    <t>ТЦ_101_21_2128000600_31.07.2025_01_39</t>
  </si>
  <si>
    <t>Собственные нужды БМЗ</t>
  </si>
  <si>
    <t>66
О</t>
  </si>
  <si>
    <t>ТЦ_62.1.02.14_21_2128000600_31.07.2025_01_40</t>
  </si>
  <si>
    <t>Щит СН</t>
  </si>
  <si>
    <t>67
О</t>
  </si>
  <si>
    <t>ТЦ_101_21_2128000600_31.07.2025_01_41</t>
  </si>
  <si>
    <t>ПЭСПЗ</t>
  </si>
  <si>
    <t>68
О</t>
  </si>
  <si>
    <t>ТЦ_62.1.02.14_21_2128000600_31.07.2025_01_42</t>
  </si>
  <si>
    <t>Ящик ПС</t>
  </si>
  <si>
    <t>69
О</t>
  </si>
  <si>
    <t>ТЦ_62.1.02.14_21_2128000600_31.07.2025_01_43</t>
  </si>
  <si>
    <t>Ящик ОС</t>
  </si>
  <si>
    <t>70
О</t>
  </si>
  <si>
    <t>ТЦ_62.1.02.14_21_2128000600_31.07.2025_01_44</t>
  </si>
  <si>
    <t>ЯУО</t>
  </si>
  <si>
    <t>71
О</t>
  </si>
  <si>
    <t>ТЦ_62.1.02.14_21_2128000600_31.07.2025_01_45</t>
  </si>
  <si>
    <t>ЯТПВ</t>
  </si>
  <si>
    <t>72
О</t>
  </si>
  <si>
    <t>ТЦ_01.2.14.09_21_2128000600_31.07.2025_01_46</t>
  </si>
  <si>
    <t>Стеллаж с комплектом средств индивидуальной защиты</t>
  </si>
  <si>
    <t>73</t>
  </si>
  <si>
    <t>74</t>
  </si>
  <si>
    <t>ГЭСНм08-01-086-03</t>
  </si>
  <si>
    <t>Мост шинный для двухрядного КТП</t>
  </si>
  <si>
    <t>75
О</t>
  </si>
  <si>
    <t>ТЦ_101_21_2128000600_31.07.2025_01_47</t>
  </si>
  <si>
    <t>КРУ серии КМ-1 с ВВ-Ч, БЭМП РУ, БДЗ-01 ТЛО-10, НАЛИ-НТЗ-6, ТЗЛК-0,66-125, ОПН-П-6/7,2/10/550, CE308 S31.503.OAA.SYUVJLFZ SPDS, Э42704, Ц42704, Е900ЭЛ-100В-5,0А-220ВУ-2RS-2RE-22, ИН3-10, ПИМ, с шинными вводами и  шинным мостом</t>
  </si>
  <si>
    <t>76
О</t>
  </si>
  <si>
    <t>ТЦ_101_21_2128000600_31.07.2025_01_48</t>
  </si>
  <si>
    <t>Комплект РЗА я ячейкам КРУ серии КМ-1
-Терминалы БЭМП РУ:
БЭМП РУ-ТЛ2.5.220.R -24 шт
БЭМП РУ-СВ.5.220.R - 1 шт
БЭМП РУ-ВВ.5.220.R -2 шт
БЭМП РУ-ТН2.0.220.R -2 шт
Дуговая защита БДЗ-01 (комплект с 3-мя датчиками)-34 шт</t>
  </si>
  <si>
    <t>77
О</t>
  </si>
  <si>
    <t>ТЦ_101_21_2128000600_31.07.2025_01_49</t>
  </si>
  <si>
    <t>ЗИП на гарантийный период для КРУ</t>
  </si>
  <si>
    <t>79
О</t>
  </si>
  <si>
    <t>ТЦ_101_21_2128000600_31.07.2025_01_50</t>
  </si>
  <si>
    <t>ЗИП (БЭМП РУ) для КРУ-6кВ</t>
  </si>
  <si>
    <t>Итого по разделу 3 ЗРУ 6 кВ</t>
  </si>
  <si>
    <t>Раздел 4. ОПУ</t>
  </si>
  <si>
    <t>80</t>
  </si>
  <si>
    <t>81
О</t>
  </si>
  <si>
    <t>ТЦ_101_21_2128000600_31.07.2025_01_62</t>
  </si>
  <si>
    <t>82</t>
  </si>
  <si>
    <t>83
О</t>
  </si>
  <si>
    <t>ТЦ_101_21_2128000600_31.07.2025_01_63</t>
  </si>
  <si>
    <t>84
О</t>
  </si>
  <si>
    <t>ТЦ_62.1.02.14_21_2128000600_31.07.2025_01_66</t>
  </si>
  <si>
    <t>85
О</t>
  </si>
  <si>
    <t>ТЦ_62.1.02.14_21_2128000600_31.07.2025_01_67</t>
  </si>
  <si>
    <t>86
О</t>
  </si>
  <si>
    <t>ТЦ_62.1.02.14_21_2128000600_31.07.2025_01_68</t>
  </si>
  <si>
    <t>87
О</t>
  </si>
  <si>
    <t>ТЦ_62.1.02.14_21_2128000600_31.07.2025_01_69</t>
  </si>
  <si>
    <t>Щит наружного освещения</t>
  </si>
  <si>
    <t>88
О</t>
  </si>
  <si>
    <t>ТЦ_62.1.02.14_21_2128000600_31.07.2025_01_70</t>
  </si>
  <si>
    <t>Щит охранного освещения</t>
  </si>
  <si>
    <t>89
О</t>
  </si>
  <si>
    <t>ТЦ_01.2.14.09_21_2128000600_31.07.2025_01_71</t>
  </si>
  <si>
    <t>Комплект СИЗ к ОПУ</t>
  </si>
  <si>
    <t>Итого по разделу 4 ОПУ</t>
  </si>
  <si>
    <t>Раздел 5. Кабельные конструкции</t>
  </si>
  <si>
    <t>90</t>
  </si>
  <si>
    <t>ГЭСНм08-02-152-06</t>
  </si>
  <si>
    <t>Стойка сборных кабельных конструкций (без полок), масса: до 4 кг</t>
  </si>
  <si>
    <t>91</t>
  </si>
  <si>
    <t>ГЭСНм08-02-152-09</t>
  </si>
  <si>
    <t>Полка кабельная, устанавливаемая на стойках, масса: до 0,9 кг</t>
  </si>
  <si>
    <t>92</t>
  </si>
  <si>
    <t>ГЭСНм08-02-152-08</t>
  </si>
  <si>
    <t>Полка кабельная, устанавливаемая на стойках, масса: до 0,7 кг</t>
  </si>
  <si>
    <t>93</t>
  </si>
  <si>
    <t>ГЭСНм08-02-395-02</t>
  </si>
  <si>
    <t>Лоток металлический штампованный по установленным конструкциям, ширина лотка: до 400 мм</t>
  </si>
  <si>
    <t>94</t>
  </si>
  <si>
    <t>ГЭСНм08-02-472-10</t>
  </si>
  <si>
    <t>Проводник заземляющий из медного изолированного провода сечением 25 мм2 открыто по строительным основаниям</t>
  </si>
  <si>
    <t>95</t>
  </si>
  <si>
    <t>ГЭСН13-03-002-03</t>
  </si>
  <si>
    <t>Огрунтовка металлических поверхностей за один раз: грунтовкой ХС-059</t>
  </si>
  <si>
    <t>100 м2</t>
  </si>
  <si>
    <t>96</t>
  </si>
  <si>
    <t>ГЭСН26-02-001-03</t>
  </si>
  <si>
    <t>Огнезащитное покрытие металлоконструкций краской с подготовкой поверхности с пределом огнестойкости: 1 час</t>
  </si>
  <si>
    <t>97</t>
  </si>
  <si>
    <t>ФСБЦ-14.2.02.03-0001</t>
  </si>
  <si>
    <t>Краска огнезащитная однокомпонентная водно-дисперсионная для повышения предела огнестойкости стальных конструкций до 90 мин, вспучивающегося типа, массовая доля нелетучих масс не менее 67 %, цвет белый</t>
  </si>
  <si>
    <t>98
О</t>
  </si>
  <si>
    <t>Комплект кабельных конструкций</t>
  </si>
  <si>
    <t>Итого по разделу 5 Кабельные конструкции</t>
  </si>
  <si>
    <t>Раздел 6. Заземление</t>
  </si>
  <si>
    <t>99</t>
  </si>
  <si>
    <t>ГЭСНм08-02-472-06</t>
  </si>
  <si>
    <t>Проводник заземляющий открыто по строительным основаниям: из полосовой стали сечением 100 мм2</t>
  </si>
  <si>
    <t>100</t>
  </si>
  <si>
    <t>ГЭСНм08-02-472-02</t>
  </si>
  <si>
    <t>Заземлитель горизонтальный из стали: полосовой сечением 160 мм2</t>
  </si>
  <si>
    <t>101</t>
  </si>
  <si>
    <t>ФСБЦ-08.3.07.01-0071</t>
  </si>
  <si>
    <t>Прокат стальной горячекатаный полосовой, марки стали Ст3сп, Ст3пс, размеры 40х5 мм</t>
  </si>
  <si>
    <t>102</t>
  </si>
  <si>
    <t>ГЭСНм08-02-471-02
применительно</t>
  </si>
  <si>
    <t>Заземлитель вертикальный из угловой стали размером: 63х63х6 мм</t>
  </si>
  <si>
    <t>103</t>
  </si>
  <si>
    <t>ФСБЦ-08.3.08.02-0045</t>
  </si>
  <si>
    <t>Уголок стальной горячекатаный равнополочный, марки стали Ст3сп, Ст3пс, ширина полок 63-100 мм, толщина полки 4-16 мм</t>
  </si>
  <si>
    <t>104</t>
  </si>
  <si>
    <t>105</t>
  </si>
  <si>
    <t>ФСБЦ-21.2.03.05-1076</t>
  </si>
  <si>
    <t>Провод силовой установочный с медными жилами ПуГВ 1х16-450</t>
  </si>
  <si>
    <t>1000 м</t>
  </si>
  <si>
    <t>106</t>
  </si>
  <si>
    <t>ГЭСН34-02-008-04
Применительно</t>
  </si>
  <si>
    <t>Установка указателя на стене</t>
  </si>
  <si>
    <t>Итого по разделу 6 Заземление</t>
  </si>
  <si>
    <t>ЛОКАЛЬНЫЙ РЕСУРСНЫЙ СМЕТНЫЙ РАСЧЕТ № 02-01-04</t>
  </si>
  <si>
    <t xml:space="preserve">на Собственные нужды, </t>
  </si>
  <si>
    <t>Раздел 1. Монтажные работы</t>
  </si>
  <si>
    <t>ГЭСНм08-03-571-02</t>
  </si>
  <si>
    <t>Щит, собираемый из отдельных панелей и блоков управления, однорядный или двухрядный без блоков резисторов глубиной до 800 мм: шкафного исполнения</t>
  </si>
  <si>
    <t>2
О</t>
  </si>
  <si>
    <t>ТЦ_62.1.02.14_21_2128000600_31.07.2025_01_33</t>
  </si>
  <si>
    <t>Щит питания обогрева шкафов ОРУ</t>
  </si>
  <si>
    <t>3
О</t>
  </si>
  <si>
    <t>ТЦ_62.1.02.14_21_2128000600_31.07.2025_01_34</t>
  </si>
  <si>
    <t>Щит 1 питания двигательных приводов оборудования ОРУ</t>
  </si>
  <si>
    <t>4
О</t>
  </si>
  <si>
    <t>ТЦ_62.1.02.14_21_2128000600_31.07.2025_01_35</t>
  </si>
  <si>
    <t>Щит 2 питания двигательных приводов оборудования ОРУ</t>
  </si>
  <si>
    <t>ТЦ_18.3.02.02_21_2128000600_31.07.2025_01_36</t>
  </si>
  <si>
    <t>Пожарный щит (ЩП-Е)</t>
  </si>
  <si>
    <t>6
О</t>
  </si>
  <si>
    <t>7
О</t>
  </si>
  <si>
    <t>ТЦ_101_21_2128000600_31.07.2025_01_64</t>
  </si>
  <si>
    <t>Щит собственных нужд 0,4 кВ</t>
  </si>
  <si>
    <t>ТЦ_101_21_2128000600_31.07.2025_01_65</t>
  </si>
  <si>
    <t>9
О</t>
  </si>
  <si>
    <t>ТЦ_101_21_2128000600_31.07.2025_01_72</t>
  </si>
  <si>
    <t>СОПТ</t>
  </si>
  <si>
    <t>ФСБЦ-21.1.06.09-0154</t>
  </si>
  <si>
    <t>Кабель силовой с медными жилами ВВГнг(А)-LS 3х6,0ок(N, PE)-660</t>
  </si>
  <si>
    <t>ФСБЦ-21.1.06.09-0152</t>
  </si>
  <si>
    <t>Кабель силовой с медными жилами ВВГнг(А)-LS 3х2,5ок(N, PE)-660</t>
  </si>
  <si>
    <t>ГЭСНм08-02-147-11</t>
  </si>
  <si>
    <t>Кабель до 35 кВ по установленным конструкциям и лоткам с креплением по всей длине, масса 1 м кабеля: до 2 кг</t>
  </si>
  <si>
    <t>ФСБЦ-21.1.06.09-0182</t>
  </si>
  <si>
    <t>Кабель силовой с медными жилами ВВГнг(А)-LS 5х35мк-660</t>
  </si>
  <si>
    <t>ФСБЦ-21.1.06.09-0179</t>
  </si>
  <si>
    <t>Кабель силовой с медными жилами ВВГнг(А)-LS 5х10мк-660</t>
  </si>
  <si>
    <t>Кабель до 35 кВ по установленным конструкциям и лоткам с креплением по всей длине, масса 1 м кабеля: до 3 кг</t>
  </si>
  <si>
    <t>ФСБЦ-21.1.06.09-0176</t>
  </si>
  <si>
    <t>Кабель силовой с медными жилами ВВГнг(А)-LS 5х2,5мк-660</t>
  </si>
  <si>
    <t>ГЭСНм08-02-147-14</t>
  </si>
  <si>
    <t>Кабель до 35 кВ по установленным конструкциям и лоткам с креплением по всей длине, масса 1 м кабеля: до 9 кг</t>
  </si>
  <si>
    <t>ФСБЦ-21.1.06.10-0599</t>
  </si>
  <si>
    <t>Кабель силовой с медными жилами ВВГнг(А)-LS 4х150мк(N)-1000</t>
  </si>
  <si>
    <t>ЛОКАЛЬНЫЙ РЕСУРСНЫЙ СМЕТНЫЙ РАСЧЕТ № 02-01-05</t>
  </si>
  <si>
    <t xml:space="preserve">на РЗА, </t>
  </si>
  <si>
    <t>ГЭСНм08-03-571-01</t>
  </si>
  <si>
    <t>Щит, собираемый из отдельных панелей и блоков управления, однорядный или двухрядный без блоков резисторов глубиной до 800 мм: открытого исполнения</t>
  </si>
  <si>
    <t>ТЦ_62.1.02.14_21_2128000600_31.07.2025_01_73</t>
  </si>
  <si>
    <t>Шкаф центральной сигнализации</t>
  </si>
  <si>
    <t>ТЦ_62.1.02.14_21_2128000600_31.07.2025_01_74</t>
  </si>
  <si>
    <t>Шкаф основных и резервных защит трансформатора и АУВ</t>
  </si>
  <si>
    <t>ТЦ_62.1.02.14_21_2128000600_31.07.2025_01_75</t>
  </si>
  <si>
    <t>Шкаф управления РПН</t>
  </si>
  <si>
    <t>5
О</t>
  </si>
  <si>
    <t>ТЦ_62.1.02.14_21_2128000600_31.07.2025_01_76</t>
  </si>
  <si>
    <t>Шкаф оперативной блокировки</t>
  </si>
  <si>
    <t>ТЦ_62.1.02.14_21_2128000600_31.07.2025_01_77</t>
  </si>
  <si>
    <t>Шкаф организации цепей напряжения</t>
  </si>
  <si>
    <t>ТЦ_62.1.02.14_21_2128000600_31.07.2025_01_81</t>
  </si>
  <si>
    <t>Шкаф регистратора аварийных событий</t>
  </si>
  <si>
    <t>ТЦ_101_21_2128000600_31.07.2025_01_82</t>
  </si>
  <si>
    <t>ЗИП РЗА 4МП</t>
  </si>
  <si>
    <t>ФСБЦ-21.1.08.03-0581</t>
  </si>
  <si>
    <t>Кабель контрольный КВВГЭнг(А)-LS 7х1,5</t>
  </si>
  <si>
    <t>ФСБЦ-21.1.08.03-0582</t>
  </si>
  <si>
    <t>Кабель контрольный КВВГЭнг(А)-LS 7х2,5</t>
  </si>
  <si>
    <t>ФСБЦ-21.1.08.03-0587</t>
  </si>
  <si>
    <t>Кабель контрольный КВВГЭнг(А)-LS 10х2,5</t>
  </si>
  <si>
    <t>ФСБЦ-21.1.08.03-0592</t>
  </si>
  <si>
    <t>Кабель контрольный КВВГЭнг(А)-LS 14х2,5</t>
  </si>
  <si>
    <t>ГЭСНм08-02-409-09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</si>
  <si>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</si>
  <si>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ФСБЦ-24.3.01.02-0024</t>
  </si>
  <si>
    <t>Трубы гибкие гофрированные, легкие, из самозатухающего ПВХ, с зондом, номинальный диаметр 32 мм</t>
  </si>
  <si>
    <t>ГЭСНм08-03-574-01</t>
  </si>
  <si>
    <t>Разводка по устройствам и подключение жил кабелей или проводов сечением: до 10 мм2</t>
  </si>
  <si>
    <t>ГЭСНм08-02-158-05</t>
  </si>
  <si>
    <t>Заделка концевая сухая для контрольного кабеля сечением одной жилы: до 2,5 мм2, количество жил до 7</t>
  </si>
  <si>
    <t>ЛОКАЛЬНЫЙ РЕСУРСНЫЙ СМЕТНЫЙ РАСЧЕТ № 02-01-06</t>
  </si>
  <si>
    <t xml:space="preserve">на АСУТП, </t>
  </si>
  <si>
    <t>ТЦ_62.1.02.14_21_2128000600_31.07.2025_01_83</t>
  </si>
  <si>
    <t>Шкаф управления</t>
  </si>
  <si>
    <t>ГЭСНм11-04-003-01</t>
  </si>
  <si>
    <t>Аппарат напольный, масса: до 0,2 т</t>
  </si>
  <si>
    <t>ТЦ_101_21_2128000600_15.09.2023_01</t>
  </si>
  <si>
    <t>Оборудование АРМ и устройства АСУ ТП</t>
  </si>
  <si>
    <t>ФСБЦ-21.1.06.04-1068
применительно</t>
  </si>
  <si>
    <t>Кабель симметричный для промышленного интерфейса RS-485, КИПЭВнг(А)-LS 2х2х0,6</t>
  </si>
  <si>
    <t>ФСБЦ-21.1.08.03-0573</t>
  </si>
  <si>
    <t>Кабель контрольный КВВГЭнг(А)-LS 4х1,5</t>
  </si>
  <si>
    <t>ФСБЦ-21.1.08.03-0591</t>
  </si>
  <si>
    <t>Кабель контрольный КВВГЭнг(А)-LS 14х1,5</t>
  </si>
  <si>
    <t>ФСБЦ-21.1.08.03-0597</t>
  </si>
  <si>
    <t>Кабель контрольный КВВГЭнг(А)-LS 27х1,5</t>
  </si>
  <si>
    <t>ФСБЦ-21.1.04.01-1024</t>
  </si>
  <si>
    <t>Кабель витая пара F/UTP 4х2х0,52, категория 5e</t>
  </si>
  <si>
    <t>ЛОКАЛЬНЫЙ РЕСУРСНЫЙ СМЕТНЫЙ РАСЧЕТ № 02-01-07</t>
  </si>
  <si>
    <t xml:space="preserve">на АИИСКУЭ, </t>
  </si>
  <si>
    <t>ТЦ_62.1.02.14_21_2128000600_31.07.2025_01_78</t>
  </si>
  <si>
    <t>Панель АИИСКУЭ</t>
  </si>
  <si>
    <t>ЛОКАЛЬНЫЙ РЕСУРСНЫЙ СМЕТНЫЙ РАСЧЕТ № 05-01-01</t>
  </si>
  <si>
    <t xml:space="preserve">на Сети связи, </t>
  </si>
  <si>
    <t>ГЭСНм10-03-001-01</t>
  </si>
  <si>
    <t>Стойка, полустойка, каркас стойки или шкаф, масса: до 100 кг</t>
  </si>
  <si>
    <t>ТЦ_101_21_2128000600_31.07.2025_01_79</t>
  </si>
  <si>
    <t>Панель связи</t>
  </si>
  <si>
    <t>ГЭСНм11-04-002-01</t>
  </si>
  <si>
    <t>Аппарат настольный, масса: до 0,015 т</t>
  </si>
  <si>
    <t>ГЭСНм10-02-016-06</t>
  </si>
  <si>
    <t>Отдельно устанавливаемый: преобразователь или блок питания</t>
  </si>
  <si>
    <t>Оборудование АРМ и устройства СС</t>
  </si>
  <si>
    <t>ГЭСНм10-06-068-15</t>
  </si>
  <si>
    <t>Настройка простых сетевых трактов: конфигурация и настройка сетевых компонентов (мост, маршрутизатор, модем и т.п.)</t>
  </si>
  <si>
    <t>ГЭСНм10-06-068-17</t>
  </si>
  <si>
    <t>Сдача объекта, контрольные и приемо-сдаточные испытания</t>
  </si>
  <si>
    <t>объект</t>
  </si>
  <si>
    <t>ГЭСНм10-01-052-07</t>
  </si>
  <si>
    <t>Кроссировка в шкафу</t>
  </si>
  <si>
    <t>ФСБЦ-21.1.04.01-0003</t>
  </si>
  <si>
    <t>Кабель витая пара UTP 2х2х0,52, категория 5e (внешний)</t>
  </si>
  <si>
    <t>ГЭСНм08-02-147-01</t>
  </si>
  <si>
    <t>Кабель до 35 кВ по установленным конструкциям и лоткам с креплением на поворотах и в конце трассы, масса 1 м кабеля: до 1 кг</t>
  </si>
  <si>
    <t>ФСБЦ-21.1.06.10-0375</t>
  </si>
  <si>
    <t>Кабель силовой с медными жилами ВВГнг(A)-LS 3х1,5ок(N, PE)-1000</t>
  </si>
  <si>
    <t>ФСБЦ-21.2.03.05-1078</t>
  </si>
  <si>
    <t>Провод силовой установочный с медными жилами ПуГВ 1х6-450</t>
  </si>
  <si>
    <t>ФСБЦ-24.3.01.02-0021</t>
  </si>
  <si>
    <t>Трубы гибкие гофрированные, легкие, из самозатухающего ПВХ, с зондом, номинальный диаметр 16 мм</t>
  </si>
  <si>
    <t>ЛОКАЛЬНЫЙ РЕСУРСНЫЙ СМЕТНЫЙ РАСЧЕТ № 05-01-02</t>
  </si>
  <si>
    <t xml:space="preserve">на Видеонаблюдение, </t>
  </si>
  <si>
    <t>ГЭСНм10-10-001-02</t>
  </si>
  <si>
    <t>Камеры видеонаблюдения: на кронштейне</t>
  </si>
  <si>
    <t>ГЭСНм10-08-019-01</t>
  </si>
  <si>
    <t>Коробка ответвительная на стене</t>
  </si>
  <si>
    <t>ГЭСНм08-01-081-05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</si>
  <si>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</t>
  </si>
  <si>
    <t>ГЭСНм10-06-059-01</t>
  </si>
  <si>
    <t>Измерение на смонтированном участке волоконно-оптического кабеля в одном направлении с числом волокон: 4</t>
  </si>
  <si>
    <t>измерение</t>
  </si>
  <si>
    <t>ГЭСНм10-06-060-12</t>
  </si>
  <si>
    <t>Монтаж оптического кросса с учетом измерений на волоконно-оптическом кабеле с числом волокон: 8</t>
  </si>
  <si>
    <t>Система видеонаблюдения</t>
  </si>
  <si>
    <t>ГЭСНм10-03-001-02</t>
  </si>
  <si>
    <t>Стойка, полустойка, каркас стойки или шкаф, масса: до 300 кг</t>
  </si>
  <si>
    <t>ТЦ_62.1.02.14_21_2128000600_31.07.2025_01_80</t>
  </si>
  <si>
    <t>Телекоммуникационный шкаф видеонаблюдения</t>
  </si>
  <si>
    <t>ГЭСНм08-02-148-01</t>
  </si>
  <si>
    <t>Кабель до 35 кВ в проложенных трубах, блоках и коробах, масса 1 м кабеля: до 1 кг</t>
  </si>
  <si>
    <t>ЛОКАЛЬНЫЙ РЕСУРСНЫЙ СМЕТНЫЙ РАСЧЕТ № 05-01-03</t>
  </si>
  <si>
    <t xml:space="preserve">на Охранная сигнализация, </t>
  </si>
  <si>
    <t>ГЭСНм10-08-003-07</t>
  </si>
  <si>
    <t>Устройство оптико-(фото)электрическое,: комплект преобразователей (излучатель, фотоприемник)</t>
  </si>
  <si>
    <t>ГЭСНм11-03-001-01</t>
  </si>
  <si>
    <t>Приборы, устанавливаемые на металлоконструкциях, щитах и пультах, масса: до 5 кг</t>
  </si>
  <si>
    <t>ГЭСНм10-06-037-13</t>
  </si>
  <si>
    <t>Крышка декоративная и другие мелкие изделия (без присоединения проводов)</t>
  </si>
  <si>
    <t>ГЭСНм10-04-066-04</t>
  </si>
  <si>
    <t>Коробка кабельная соединительная или разветвительная</t>
  </si>
  <si>
    <t>ГЭСНм10-01-039-06</t>
  </si>
  <si>
    <t>Реле, ключ, кнопка и др. с подготовкой места установки</t>
  </si>
  <si>
    <t>ГЭСНм10-08-002-04</t>
  </si>
  <si>
    <t>Извещатель ОС автоматический: контактный, магнитоконтактный на открывание окон, дверей</t>
  </si>
  <si>
    <t>СКУД</t>
  </si>
  <si>
    <t>ФСБЦ-21.1.06.10-0168</t>
  </si>
  <si>
    <t>Кабель силовой с медными жилами ВВГнг(А)-FRLS 3х1,5ок(N, PE)-1000</t>
  </si>
  <si>
    <t>ФСБЦ-21.1.08.01-0132</t>
  </si>
  <si>
    <t>Кабель парной скрутки КПСЭнг(A)-FRHF 1х2х0,75</t>
  </si>
  <si>
    <t>ЛОКАЛЬНЫЙ РЕСУРСНЫЙ СМЕТНЫЙ РАСЧЕТ № 05-01-04</t>
  </si>
  <si>
    <t xml:space="preserve">на Проезды, </t>
  </si>
  <si>
    <t>ГЭСН01-02-001-02</t>
  </si>
  <si>
    <t>Уплотнение грунта прицепными катками на пневмоколесном ходу 25 т на первый проход по одному следу при толщине слоя: 30 см</t>
  </si>
  <si>
    <t>ГЭСН27-04-001-02</t>
  </si>
  <si>
    <t>Устройство подстилающих и выравнивающих слоев оснований: из песчано-гравийной смеси, дресвы</t>
  </si>
  <si>
    <t>ФСБЦ-02.2.04.03-0003</t>
  </si>
  <si>
    <t>Смесь песчано-гравийная природная</t>
  </si>
  <si>
    <t>ГЭСН27-04-001-04</t>
  </si>
  <si>
    <t>Устройство подстилающих и выравнивающих слоев оснований: из щебня</t>
  </si>
  <si>
    <t>ФСБЦ-02.2.05.04-2234</t>
  </si>
  <si>
    <t>Щебень из гравия для строительных работ М 800, фракция 20-40 мм</t>
  </si>
  <si>
    <t>ГЭСН27-06-029-01</t>
  </si>
  <si>
    <t>Устройство покрытия из горячих асфальтобетонных смесей асфальтоукладчиками второго типоразмера, толщина слоя 4 см</t>
  </si>
  <si>
    <t>ГЭСН27-06-030-01</t>
  </si>
  <si>
    <t>При изменении толщины покрытия на 0,5 см добавлять или исключать: к норме 27-06-029-01</t>
  </si>
  <si>
    <t>ФСБЦ-04.2.01.01-0042</t>
  </si>
  <si>
    <t>Смеси асфальтобетонные плотные крупнозернистые, тип Б, марка II</t>
  </si>
  <si>
    <t>ФСБЦ-04.2.01.01-0050</t>
  </si>
  <si>
    <t>Смеси асфальтобетонные плотные мелкозернистые, тип Б, марка III</t>
  </si>
  <si>
    <t>ГЭСН27-02-010-02</t>
  </si>
  <si>
    <t>Установка бортовых камней бетонных: при других видах покрытий</t>
  </si>
  <si>
    <t>ФСБЦ-05.2.03.03-0011</t>
  </si>
  <si>
    <t>Камни бортовые бетонные марки БР, БВ, бетон В22,5 (М300)</t>
  </si>
  <si>
    <t>ЛОКАЛЬНЫЙ РЕСУРСНЫЙ СМЕТНЫЙ РАСЧЕТ № 07-01-01</t>
  </si>
  <si>
    <t xml:space="preserve">на Ограждение, </t>
  </si>
  <si>
    <t>ГЭСН09-08-002-06</t>
  </si>
  <si>
    <t>Устройство заграждений из готовых металлических решетчатых панелей: высотой более 2 м</t>
  </si>
  <si>
    <t>ТЦ_08.1.06.00_58_5836616881_25.07.2023_02</t>
  </si>
  <si>
    <t>комплект заграждения</t>
  </si>
  <si>
    <t>ЛОКАЛЬНЫЙ РЕСУРСНЫЙ СМЕТНЫЙ РАСЧЕТ № 07-01-02</t>
  </si>
  <si>
    <t xml:space="preserve">на Благоустройство, </t>
  </si>
  <si>
    <t>Раздел 1. Щебеночное покрытие</t>
  </si>
  <si>
    <t>ГЭСН27-08-003-03</t>
  </si>
  <si>
    <t>Укрепление земляных откосов после механизированной планировки с применением геосинтетических материалов: с последующей засыпкой щебнем</t>
  </si>
  <si>
    <t>ФСБЦ-01.7.12.05-0178</t>
  </si>
  <si>
    <t>Геополотно нетканое для дорожного строительства, иглопробивное, термоскрепленное, поверхностная плотность 600 г/м2</t>
  </si>
  <si>
    <t>ФСБЦ-02.2.05.04-1920</t>
  </si>
  <si>
    <t>Щебень (мытый) из гравия для строительных работ М 800, фракция 5(3)-20 мм</t>
  </si>
  <si>
    <t>Итого по разделу 1 Щебеночное покрытие</t>
  </si>
  <si>
    <t>Раздел 2. Устройство газона</t>
  </si>
  <si>
    <t>ГЭСН27-06-049-01</t>
  </si>
  <si>
    <t>Стабилизация грунта решеткой геотехнической двуосной при толщине слоя основания 20 см</t>
  </si>
  <si>
    <t>ФСБЦ-01.7.12.07-0273</t>
  </si>
  <si>
    <t>Георешетка объемная из полиэтиленовых лент, размеры ячейки 160х160 мм, высота ячейки 150 мм</t>
  </si>
  <si>
    <t>ФСБЦ-01.7.15.01-0040</t>
  </si>
  <si>
    <t>Анкеры забивные из арматурной стали A-I, диаметр 12 мм, длина 900 мм</t>
  </si>
  <si>
    <t>ФСБЦ-16.2.02.07-0161</t>
  </si>
  <si>
    <t>Семена газонных трав (смесь Городская)</t>
  </si>
  <si>
    <t>кг</t>
  </si>
  <si>
    <t>Итого по разделу 2 Устройство газона</t>
  </si>
  <si>
    <t>ЛОКАЛЬНЫЙ РЕСУРСНЫЙ СМЕТНЫЙ РАСЧЕТ № 09-01-01</t>
  </si>
  <si>
    <t>на Пусконаладочные работы, Строительство ВЛ-35 кВ, ПС 35/6 кВ "Порожская"</t>
  </si>
  <si>
    <t>П35-01.21</t>
  </si>
  <si>
    <t xml:space="preserve">   прочих</t>
  </si>
  <si>
    <t>РУ 35 кВ</t>
  </si>
  <si>
    <t>Ваакумные выключатели 35 кВ, в кол-ве 2 шт.</t>
  </si>
  <si>
    <t>ГЭСНп01-03-009-06</t>
  </si>
  <si>
    <t>Выключатель воздушный с гасительными камерами напряжением: до 110 кВ</t>
  </si>
  <si>
    <t>Трансформаторы тока 35 кВ, в кол-ве 2 - трехфазных шт.</t>
  </si>
  <si>
    <t>ГЭСНп01-02-017-03</t>
  </si>
  <si>
    <t>Трансформатор тока измерительный выносной напряжением: до 35 кВ, с твердой изоляцией</t>
  </si>
  <si>
    <t>ГЭСНп01-12-010-02</t>
  </si>
  <si>
    <t>Испытание: первичной обмотки трансформатора измерительного</t>
  </si>
  <si>
    <t>испытание</t>
  </si>
  <si>
    <t>ГЭСНп01-12-010-03</t>
  </si>
  <si>
    <t>Испытание: вторичной обмотки трансформатора измерительного</t>
  </si>
  <si>
    <t>Разъединители 35 кВ с 1 заземляющим ножом, в кол-ве 2 шт.</t>
  </si>
  <si>
    <t>ГЭСНп01-03-005-02</t>
  </si>
  <si>
    <t>Разъединитель трехполюсный напряжением: до 220 кВ</t>
  </si>
  <si>
    <t>ГЭСНп01-12-024-01</t>
  </si>
  <si>
    <t>Испытание изолятора опорного: отдельного одноэлементного</t>
  </si>
  <si>
    <t>ГЭСНп01-11-021-03</t>
  </si>
  <si>
    <t>Измерение переходных сопротивлений постоянному току контактов шин распределительных устройств напряжением: до 110 кВ</t>
  </si>
  <si>
    <t>ГЭСНп01-03-025-05</t>
  </si>
  <si>
    <t>Схема электромагнитной блокировки коммутационных аппаратов, количество блокируемых аппаратов: до 30</t>
  </si>
  <si>
    <t>Разъединители 35 кВ с 2 заземляющимм ножами, в кол-ве 6 шт.</t>
  </si>
  <si>
    <t>Трансформатор напряжения 35 кВ, в кол-ве 2- трехвазных шт.</t>
  </si>
  <si>
    <t>ГЭСНп01-02-016-03</t>
  </si>
  <si>
    <t>Трансформатор напряжения измерительный трехфазный напряжением: до 35 кВ</t>
  </si>
  <si>
    <t>Ограничители перенапряжения 35 кВ, в кол-ве 12 шт.(однофазных)</t>
  </si>
  <si>
    <t>ГЭСНп01-11-028-02</t>
  </si>
  <si>
    <t>Измерение сопротивления изоляции мегаомметром: обмоток машин и аппаратов</t>
  </si>
  <si>
    <t>ГЭСНп01-11-027-02</t>
  </si>
  <si>
    <t>Измерение токов утечки: ограничителя напряжения</t>
  </si>
  <si>
    <t>Ошиновка</t>
  </si>
  <si>
    <t>ГЭСНп01-12-020-02</t>
  </si>
  <si>
    <t>Испытание сборных и соединительных шин напряжением: до 35 кВ</t>
  </si>
  <si>
    <t>ГЭСНп01-11-021-02</t>
  </si>
  <si>
    <t>Измерение переходных сопротивлений постоянному току контактов шин распределительных устройств напряжением: до 35 кВ</t>
  </si>
  <si>
    <t>КРУ 6 кВ</t>
  </si>
  <si>
    <t>Выключатели, кол-во 30 шт.</t>
  </si>
  <si>
    <t>ГЭСНп01-12-029-01</t>
  </si>
  <si>
    <t>Испытание цепи вторичной коммутации</t>
  </si>
  <si>
    <t>ГЭСНп01-03-008-05</t>
  </si>
  <si>
    <t>Выключатель: автоматический с электромагнитным дутьем или вакуумный и элегазовый напряжением до 11 кВ</t>
  </si>
  <si>
    <t>ГЭСНп01-03-020-03</t>
  </si>
  <si>
    <t>Схема вторичной коммутации масляного выключателя с дистанционным управлением с общим электромагнитным, моторным или грузовым приводом, напряжение выключателя: до 11 кВ</t>
  </si>
  <si>
    <t>ГЭСНп01-12-021-02</t>
  </si>
  <si>
    <t>Испытание аппарата коммутационного напряжением: до 35 кВ</t>
  </si>
  <si>
    <t>Трансформатор тока, кол-во 30 шт.</t>
  </si>
  <si>
    <t>ГЭСНп01-02-017-02</t>
  </si>
  <si>
    <t>Трансформатор тока измерительный выносной напряжением: до 11 кВ, с твердой изоляцией</t>
  </si>
  <si>
    <t>Трансформаторы тока нулевой последовательности, в кол-ве 30 шт</t>
  </si>
  <si>
    <t>ГЭСНп01-02-018-02</t>
  </si>
  <si>
    <t>Трансформатор тока измерительный нулевой последовательности: с подмагничиванием</t>
  </si>
  <si>
    <t>Трансформатор напряжения, в кол-ве 2  трехфазных шт.</t>
  </si>
  <si>
    <t>ГЭСНп01-02-016-02</t>
  </si>
  <si>
    <t>Трансформатор напряжения измерительный трехфазный напряжением: до 11 кВ</t>
  </si>
  <si>
    <t>Разъединитель 6 кВ, в кол-ве 1 шт.</t>
  </si>
  <si>
    <t>ГЭСНп01-03-005-01</t>
  </si>
  <si>
    <t>Разъединитель трехполюсный напряжением: до 20 кВ</t>
  </si>
  <si>
    <t>ГЭСНп01-11-021-01</t>
  </si>
  <si>
    <t>Измерение переходных сопротивлений постоянному току контактов шин распределительных устройств напряжением: до 10 кВ</t>
  </si>
  <si>
    <t>Ограничители перенапряжения 6 кВ, кол-во 21 шт</t>
  </si>
  <si>
    <t>Кабель</t>
  </si>
  <si>
    <t>ГЭСНп01-11-024-02</t>
  </si>
  <si>
    <t>Фазировка электрической линии или трансформатора с сетью напряжением: свыше 1 кВ</t>
  </si>
  <si>
    <t>ГЭСНп01-12-027-01</t>
  </si>
  <si>
    <t>Испытание кабеля силового длиной до 500 м напряжением: до 10 кВ</t>
  </si>
  <si>
    <t>Силовые трансформаторы 35/6 кВ</t>
  </si>
  <si>
    <t>ГЭСНп01-02-003-04</t>
  </si>
  <si>
    <t>Трансформатор силовой трехфазный масляный трехобмоточный напряжением: до 35 кВ, мощностью свыше 1,6 МВА</t>
  </si>
  <si>
    <t>ГЭСНп01-12-010-01</t>
  </si>
  <si>
    <t>Испытание: обмотки трансформатора силового</t>
  </si>
  <si>
    <t>ГЭСНп01-11-023-01</t>
  </si>
  <si>
    <t>Снятие характеристик коммутационных аппаратов: временных</t>
  </si>
  <si>
    <t>ГЭСНп01-02-017-07</t>
  </si>
  <si>
    <t>Трансформатор тока встроенный во вводы выключателя, силового трансформатора</t>
  </si>
  <si>
    <t>Трансформатор собственных нужд ТМГ 6/0,4 кВ</t>
  </si>
  <si>
    <t>ГЭСНп01-02-002-01</t>
  </si>
  <si>
    <t>Трансформатор силовой трехфазный масляный двухобмоточный напряжением: до 11 кВ, мощностью до 0,32 МВА</t>
  </si>
  <si>
    <t>ГЭСНп01-11-029-02</t>
  </si>
  <si>
    <t>Испытание трансформаторного масла: на пробой</t>
  </si>
  <si>
    <t>Заземление</t>
  </si>
  <si>
    <t>49</t>
  </si>
  <si>
    <t>ГЭСНп01-11-011-01</t>
  </si>
  <si>
    <t>Проверка наличия цепи между заземлителями и заземленными элементами</t>
  </si>
  <si>
    <t>100 измерений</t>
  </si>
  <si>
    <t>ГЭСНп01-11-010-01</t>
  </si>
  <si>
    <t>Измерение сопротивления растеканию тока: заземлителя</t>
  </si>
  <si>
    <t>51</t>
  </si>
  <si>
    <t>ГЭСНп01-11-012-01</t>
  </si>
  <si>
    <t>Определение удельного сопротивления грунта</t>
  </si>
  <si>
    <t>Раздел 2. Собственные нужды</t>
  </si>
  <si>
    <t>52</t>
  </si>
  <si>
    <t>ГЭСНп01-03-001-01</t>
  </si>
  <si>
    <t>Выключатель однополюсный напряжением до 1 кВ: с электромагнитным, тепловым или комбинированным расцепителем</t>
  </si>
  <si>
    <t>ГЭСНп01-03-002-04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</si>
  <si>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</si>
  <si>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ГЭСНп01-03-002-05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</si>
  <si>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</si>
  <si>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ГЭСНп01-03-002-06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</si>
  <si>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</si>
  <si>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ГЭСНп01-03-001-02</t>
  </si>
  <si>
    <t>Выключатель однополюсный напряжением до 1 кВ: с устройством защитного отключения</t>
  </si>
  <si>
    <t>ГЭСНп01-12-021-01</t>
  </si>
  <si>
    <t>Испытание аппарата коммутационного напряжением: до 1 кВ (силовых цепей)</t>
  </si>
  <si>
    <t>ГЭСНп01-06-021-01</t>
  </si>
  <si>
    <t>Схема разводки трехпроводной системы с количеством панелей (шкафов, ячеек): до 2</t>
  </si>
  <si>
    <t>схема</t>
  </si>
  <si>
    <t>ГЭСНп01-06-021-02</t>
  </si>
  <si>
    <t>Схема разводки трехпроводной системы с количеством панелей (шкафов, ячеек): за каждую последующую панель (шкаф, ячейку) свыше 2</t>
  </si>
  <si>
    <t>ГЭСНп01-05-015-01</t>
  </si>
  <si>
    <t>Устройство АВР: со схемой восстановления напряжения</t>
  </si>
  <si>
    <t>Шкаф питания и обогрева ШПиО-1 (ШПиО-2)</t>
  </si>
  <si>
    <t>63</t>
  </si>
  <si>
    <t>65</t>
  </si>
  <si>
    <t>66</t>
  </si>
  <si>
    <t>67</t>
  </si>
  <si>
    <t>ГЭСНп01-11-013-01</t>
  </si>
  <si>
    <t>Замер полного сопротивления цепи "фаза-нуль"</t>
  </si>
  <si>
    <t>68</t>
  </si>
  <si>
    <t>69</t>
  </si>
  <si>
    <t>70</t>
  </si>
  <si>
    <t>Итого по разделу 2 Собственные нужды</t>
  </si>
  <si>
    <t>Раздел 3. Электроосвещение</t>
  </si>
  <si>
    <t>71</t>
  </si>
  <si>
    <t>72</t>
  </si>
  <si>
    <t>Итого по разделу 3 Электроосвещение</t>
  </si>
  <si>
    <t>Раздел 4. Релейная защита и автоматика</t>
  </si>
  <si>
    <t>Панель управления Т1</t>
  </si>
  <si>
    <t>75</t>
  </si>
  <si>
    <t>ГЭСНп01-11-028-01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</si>
  <si>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</si>
  <si>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76</t>
  </si>
  <si>
    <t>77</t>
  </si>
  <si>
    <t>ГЭСНп01-11-026-01</t>
  </si>
  <si>
    <t>Снятие, обработка и анализ: осциллограмм</t>
  </si>
  <si>
    <t>78</t>
  </si>
  <si>
    <t>ГЭСНп01-05-028-05</t>
  </si>
  <si>
    <t>Программируемый микропроцессорный комплекс</t>
  </si>
  <si>
    <t>79</t>
  </si>
  <si>
    <t>ГЭСНп01-03-002-18</t>
  </si>
  <si>
    <t>Выключатель трехполюсный напряжением до 1 кВ с: устройством защитного отключения</t>
  </si>
  <si>
    <t>81</t>
  </si>
  <si>
    <t>ГЭСНп01-13-001-01</t>
  </si>
  <si>
    <t>Присоединение с количеством взаимосвязанных устройств: до 2 шт.</t>
  </si>
  <si>
    <t>присоединение</t>
  </si>
  <si>
    <t>83</t>
  </si>
  <si>
    <t>ГЭСНп01-10-002-01</t>
  </si>
  <si>
    <t>Схема образования участка сигнализации (центральной, технологической, местной, аварийной, предупредительной и др.)</t>
  </si>
  <si>
    <t>участок</t>
  </si>
  <si>
    <t>84</t>
  </si>
  <si>
    <t>ГЭСНп01-10-001-01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</si>
  <si>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</si>
  <si>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</si>
  <si>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Панель управления Т2</t>
  </si>
  <si>
    <t>85</t>
  </si>
  <si>
    <t>86</t>
  </si>
  <si>
    <t>87</t>
  </si>
  <si>
    <t>88</t>
  </si>
  <si>
    <t>89</t>
  </si>
  <si>
    <t>Шкаф центральной сигнализации, количество - 1 шт.</t>
  </si>
  <si>
    <t>98</t>
  </si>
  <si>
    <t>Шкаф основных и резервных защит Т 1 и Т2 и АУВ типа ШМЗТ 2-42, в кол-ве 2 шт.</t>
  </si>
  <si>
    <t>ГЭСНп01-04-035-01</t>
  </si>
  <si>
    <t>Терминал защиты трансформаторов: двух- и трехобмоточных RET-3</t>
  </si>
  <si>
    <t>ГЭСНп01-04-005-01</t>
  </si>
  <si>
    <t>Устройство пуска МТЗ по напряжению</t>
  </si>
  <si>
    <t>ГЭСНп01-10-010-02</t>
  </si>
  <si>
    <t>Схема контроля изоляции электрической сети: с применением релейно-контакторной аппаратуры и бесконтактных элементов</t>
  </si>
  <si>
    <t>107</t>
  </si>
  <si>
    <t>ГЭСНп01-04-051-01</t>
  </si>
  <si>
    <t>Защита минимального напряжения</t>
  </si>
  <si>
    <t>108</t>
  </si>
  <si>
    <t>ГЭСНп01-04-048-04</t>
  </si>
  <si>
    <t>Устройство резервирования отказа выключателя (УРОВ): REB 010</t>
  </si>
  <si>
    <t>109</t>
  </si>
  <si>
    <t>ГЭСНп01-09-002-02</t>
  </si>
  <si>
    <t>Датчик бесконтактный с числом "вход-выход": до 10</t>
  </si>
  <si>
    <t>110</t>
  </si>
  <si>
    <t>111</t>
  </si>
  <si>
    <t>112</t>
  </si>
  <si>
    <t>ГЭСНп01-04-013-04</t>
  </si>
  <si>
    <t>Максимальная токовая защита направленная: нулевой последовательности трехступенчатая (комплект КЗ-15)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</si>
  <si>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</si>
  <si>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</si>
  <si>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</si>
  <si>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</si>
  <si>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</si>
  <si>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</si>
  <si>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</si>
  <si>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</si>
  <si>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</si>
  <si>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</si>
  <si>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Шкаф управления РПН Т1, Т2 типа ШМРН-12</t>
  </si>
  <si>
    <t>123</t>
  </si>
  <si>
    <t>124</t>
  </si>
  <si>
    <t>ГЭСНп01-10-010-01</t>
  </si>
  <si>
    <t>Схема контроля изоляции электрической сети: с помощью электроизмерительных приборов</t>
  </si>
  <si>
    <t>125</t>
  </si>
  <si>
    <t>ГЭСНп01-09-010-01</t>
  </si>
  <si>
    <t>Функциональная группа управления релейно-контакторная с общим числом внешних блокировочных связей: до 3</t>
  </si>
  <si>
    <t>126</t>
  </si>
  <si>
    <t>ГЭСНп01-05-028-03</t>
  </si>
  <si>
    <t>Автоматический регулятор: напряжения силовых трансформаторов SPAU341C</t>
  </si>
  <si>
    <t>127</t>
  </si>
  <si>
    <t>ГЭСНп01-11-026-02</t>
  </si>
  <si>
    <t>Снятие, обработка и анализ: векторных диаграмм</t>
  </si>
  <si>
    <t>128</t>
  </si>
  <si>
    <t>129</t>
  </si>
  <si>
    <t>130</t>
  </si>
  <si>
    <t>131</t>
  </si>
  <si>
    <t>132</t>
  </si>
  <si>
    <t>Шкаф организации цепей ТН 35 кВ типа ШМТН -03</t>
  </si>
  <si>
    <t>133</t>
  </si>
  <si>
    <t>134</t>
  </si>
  <si>
    <t>135</t>
  </si>
  <si>
    <t>136</t>
  </si>
  <si>
    <t>137</t>
  </si>
  <si>
    <t>Шкаф оперативной блокировки типа ШМОБ -10, количество - 1 шт.</t>
  </si>
  <si>
    <t>138</t>
  </si>
  <si>
    <t>139</t>
  </si>
  <si>
    <t>140</t>
  </si>
  <si>
    <t>141</t>
  </si>
  <si>
    <t>ГЭСНп01-06-010-03</t>
  </si>
  <si>
    <t>Выпрямительный блок питания (токовый или напряжения) для питания цепей защиты, управления и сигнализации мощностью до 1 кВА: со стабилизацией выходного напряжения</t>
  </si>
  <si>
    <t>142</t>
  </si>
  <si>
    <t>143</t>
  </si>
  <si>
    <t>144</t>
  </si>
  <si>
    <t>ГЭСНп01-03-025-03</t>
  </si>
  <si>
    <t>Схема электромагнитной блокировки коммутационных аппаратов, количество блокируемых аппаратов: до 10</t>
  </si>
  <si>
    <t>Шкаф регистратора аварийных событий типа ШТУ .ТМ .211, количество - 1 шт.</t>
  </si>
  <si>
    <t>145</t>
  </si>
  <si>
    <t>146</t>
  </si>
  <si>
    <t>147</t>
  </si>
  <si>
    <t>148</t>
  </si>
  <si>
    <t>ГЭСНп01-05-010-03</t>
  </si>
  <si>
    <t>Устройство автоматического осциллографирования: с записью предаварийного режима (магнитограф)</t>
  </si>
  <si>
    <t>149</t>
  </si>
  <si>
    <t>150</t>
  </si>
  <si>
    <t>151</t>
  </si>
  <si>
    <t>152</t>
  </si>
  <si>
    <t>153</t>
  </si>
  <si>
    <t>ГЭСНп01-11-024-01</t>
  </si>
  <si>
    <t>Фазировка электрической линии или трансформатора с сетью напряжением: до 1 кВ</t>
  </si>
  <si>
    <t>154</t>
  </si>
  <si>
    <t>155</t>
  </si>
  <si>
    <t>Ячейки 6 кВ</t>
  </si>
  <si>
    <t>156</t>
  </si>
  <si>
    <t>ГЭСНп01-04-007-01</t>
  </si>
  <si>
    <t>Максимальная токовая защита с однократным АПВ: одноступенчатая ЭПЗ-1654</t>
  </si>
  <si>
    <t>157</t>
  </si>
  <si>
    <t>158</t>
  </si>
  <si>
    <t>ГЭСНп01-09-002-01</t>
  </si>
  <si>
    <t>Датчик бесконтактный с числом "вход-выход": до 3</t>
  </si>
  <si>
    <t>159</t>
  </si>
  <si>
    <t>160</t>
  </si>
  <si>
    <t>ГЭСНп01-03-021-03</t>
  </si>
  <si>
    <t>Схема вторичной коммутации воздушного выключателя с пополюсным электромагнитным или пневматическим приводом, напряжение выключателя: до 35 кВ</t>
  </si>
  <si>
    <t>161</t>
  </si>
  <si>
    <t>ГЭСНп01-04-006-03</t>
  </si>
  <si>
    <t>Максимальная токовая защита от замыканий на "землю" с работой на сигнал</t>
  </si>
  <si>
    <t>162</t>
  </si>
  <si>
    <t>ГЭСНп01-06-023-01</t>
  </si>
  <si>
    <t>Устройство контроля уровня напряжения переменного или выпрямленного оперативного тока</t>
  </si>
  <si>
    <t>163</t>
  </si>
  <si>
    <t>164</t>
  </si>
  <si>
    <t>ГЭСНп01-04-063-01</t>
  </si>
  <si>
    <t>Дуговая защита секций: комплектных распределительных устройств (КРУ)</t>
  </si>
  <si>
    <t>165</t>
  </si>
  <si>
    <t>ГЭСНп01-05-023-02</t>
  </si>
  <si>
    <t>Устройство АЧР: с последующим АПВ после восстановления частоты</t>
  </si>
  <si>
    <t>166</t>
  </si>
  <si>
    <t>167</t>
  </si>
  <si>
    <t>168</t>
  </si>
  <si>
    <t>169</t>
  </si>
  <si>
    <t>170</t>
  </si>
  <si>
    <t>171</t>
  </si>
  <si>
    <t>172</t>
  </si>
  <si>
    <t>Итого по разделу 4 Релейная защита и автоматика</t>
  </si>
  <si>
    <t>Раздел 5. Автоматизированная система управления технологическими процессами</t>
  </si>
  <si>
    <t>173</t>
  </si>
  <si>
    <t>ГЭСНп02-02-001-01</t>
  </si>
  <si>
    <t>Инсталляция и базовая настройка общего и специального программного обеспечения</t>
  </si>
  <si>
    <t>174</t>
  </si>
  <si>
    <t>ГЭСНп02-01-003-11</t>
  </si>
  <si>
    <t>Автоматизированная система управления III категории технической сложности с количеством каналов (Кобщ): 160</t>
  </si>
  <si>
    <t>система</t>
  </si>
  <si>
    <t>175</t>
  </si>
  <si>
    <t>176</t>
  </si>
  <si>
    <t>177</t>
  </si>
  <si>
    <t>178</t>
  </si>
  <si>
    <t>179</t>
  </si>
  <si>
    <t>180</t>
  </si>
  <si>
    <t>181</t>
  </si>
  <si>
    <t>Итого по разделу 5 Автоматизированная система управления технологическими процессами</t>
  </si>
  <si>
    <t>Раздел 6. Учет электроэнергии</t>
  </si>
  <si>
    <t>182</t>
  </si>
  <si>
    <t>183</t>
  </si>
  <si>
    <t>184</t>
  </si>
  <si>
    <t>185</t>
  </si>
  <si>
    <t>Итого по разделу 6 Учет электроэнергии</t>
  </si>
  <si>
    <t>Раздел 7. Видеонаблюдение</t>
  </si>
  <si>
    <t>186</t>
  </si>
  <si>
    <t>187</t>
  </si>
  <si>
    <t>188</t>
  </si>
  <si>
    <t>189</t>
  </si>
  <si>
    <t>190</t>
  </si>
  <si>
    <t>ГЭСНп02-01-002-03</t>
  </si>
  <si>
    <t>Автоматизированная система управления II категории технической сложности с количеством каналов (Кобщ): 10</t>
  </si>
  <si>
    <t>191</t>
  </si>
  <si>
    <t>ГЭСНп02-01-002-04</t>
  </si>
  <si>
    <t>Автоматизированная система управления II категории технической сложности с количеством каналов (Кобщ): за каждый канал свыше 10 до 19 добавлять к норме 02-01-002-03</t>
  </si>
  <si>
    <t>канал</t>
  </si>
  <si>
    <t>192</t>
  </si>
  <si>
    <t>193</t>
  </si>
  <si>
    <t>Итого по разделу 7 Видеонаблюдение</t>
  </si>
  <si>
    <t>Раздел 8. Охранная сигнализация</t>
  </si>
  <si>
    <t>194</t>
  </si>
  <si>
    <t>ГЭСНп02-01-001-11</t>
  </si>
  <si>
    <t>Автоматизированная система управления I категории технической сложности с количеством каналов (Кобщ): 160</t>
  </si>
  <si>
    <t>Итого по разделу 8 Охранная сигнализация</t>
  </si>
  <si>
    <t>Раздел 9. Сети связи</t>
  </si>
  <si>
    <t>195</t>
  </si>
  <si>
    <t>196</t>
  </si>
  <si>
    <t>197</t>
  </si>
  <si>
    <t>198</t>
  </si>
  <si>
    <t>Итого по разделу 9 Сети связи</t>
  </si>
  <si>
    <t>Раздел 10. Пожарная сигнализация</t>
  </si>
  <si>
    <t>199</t>
  </si>
  <si>
    <t>Итого по разделу 10 Пожарная сигнализация</t>
  </si>
  <si>
    <t xml:space="preserve">     Прочие затраты</t>
  </si>
  <si>
    <t xml:space="preserve">          ПНР "вхолостую"</t>
  </si>
  <si>
    <t xml:space="preserve">          ПНР "под нагрузкой"</t>
  </si>
  <si>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</si>
  <si>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</si>
  <si>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</si>
  <si>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</si>
  <si>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>(наименование организации)</t>
  </si>
  <si>
    <t>Сводный сметный расчет сметной стоимостью 770 685,39 тыс. руб.</t>
  </si>
  <si>
    <t>(ссылка на документ об утверждении)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</si>
  <si>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</si>
  <si>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</si>
  <si>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</si>
  <si>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</si>
  <si>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</si>
  <si>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</si>
  <si>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</si>
  <si>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Глава 1. Подготовка территории строительства</t>
  </si>
  <si>
    <t>П35-04.25-ООС</t>
  </si>
  <si>
    <t>Компенсационные платежи за размещение отходов и за выброс вредных веществ в атмосферу</t>
  </si>
  <si>
    <t>01-01-01</t>
  </si>
  <si>
    <t>Планировка территории</t>
  </si>
  <si>
    <t>СР-1</t>
  </si>
  <si>
    <t>Вынос осей в натуру</t>
  </si>
  <si>
    <t>Итого по Главе 1. "Подготовка территории строительства"</t>
  </si>
  <si>
    <t>Глава 2. Основные объекты строительства</t>
  </si>
  <si>
    <t>02-01-01</t>
  </si>
  <si>
    <t>Демонтажные работы</t>
  </si>
  <si>
    <t>02-01-02</t>
  </si>
  <si>
    <t>Строительные решения</t>
  </si>
  <si>
    <t>02-01-03</t>
  </si>
  <si>
    <t>Электротехнические решения</t>
  </si>
  <si>
    <t>02-01-04</t>
  </si>
  <si>
    <t>Собственные нужды</t>
  </si>
  <si>
    <t>02-01-05</t>
  </si>
  <si>
    <t>РЗА</t>
  </si>
  <si>
    <t>02-01-06</t>
  </si>
  <si>
    <t>АСУТП</t>
  </si>
  <si>
    <t>02-01-07</t>
  </si>
  <si>
    <t>АИИСКУЭ</t>
  </si>
  <si>
    <t>Итого по Главе 2. "Основные объекты строительства"</t>
  </si>
  <si>
    <t>Глава 5. Объекты транспортного хозяйства и связи</t>
  </si>
  <si>
    <t>05-01-01</t>
  </si>
  <si>
    <t>Сети связи</t>
  </si>
  <si>
    <t>05-01-02</t>
  </si>
  <si>
    <t>Видеонаблюдение</t>
  </si>
  <si>
    <t>05-01-03</t>
  </si>
  <si>
    <t>Охранная сигнализация</t>
  </si>
  <si>
    <t>05-01-04</t>
  </si>
  <si>
    <t>Проезды</t>
  </si>
  <si>
    <t>Итого по Главе 5. "Объекты транспортного хозяйства и связи"</t>
  </si>
  <si>
    <t>Глава 7. Благоустройство и озеленение территории</t>
  </si>
  <si>
    <t>07-01-01</t>
  </si>
  <si>
    <t>Ограждение</t>
  </si>
  <si>
    <t>07-01-02</t>
  </si>
  <si>
    <t>Благоустройство</t>
  </si>
  <si>
    <t>Итого по Главе 7. "Благоустройство и озеленение территории"</t>
  </si>
  <si>
    <t>Итого по Главам 1-7</t>
  </si>
  <si>
    <t>Глава 8. Временные здания и сооружения</t>
  </si>
  <si>
    <t>Приказ № 332/пр от 19.06.2020. Приложение 1, п. 22</t>
  </si>
  <si>
    <t>Временные здания и сооружения, трансформаторные подстанции 35 кВ и выше и прочие объекты энергетического строительства - 3,9%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</si>
  <si>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</si>
  <si>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</si>
  <si>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</si>
  <si>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№325/пр от 25.05.2021. Приложение 1, п.2.4</t>
  </si>
  <si>
    <t>Производство работ в зимнее время, электрические подстанции - 4,3%</t>
  </si>
  <si>
    <t>Приказ №325/пр от 25.05.2021, табл.2</t>
  </si>
  <si>
    <t>Снегоборьба - 0,4%</t>
  </si>
  <si>
    <t>09-01-01</t>
  </si>
  <si>
    <t>Пусконаладочные работы</t>
  </si>
  <si>
    <t>СР-2</t>
  </si>
  <si>
    <t>Коммандировочные расходы СМР</t>
  </si>
  <si>
    <t>СР-3</t>
  </si>
  <si>
    <t>Затраты по усиленной охране объекта</t>
  </si>
  <si>
    <t>Утилизация строительного мусора</t>
  </si>
  <si>
    <t>СР-4</t>
  </si>
  <si>
    <t>Затраты, связанные с предоставлением банковской гарантии в качестве обеспечения исполнения контракта и гарантийных обязательств, возврата аванса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</si>
  <si>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</si>
  <si>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</si>
  <si>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</si>
  <si>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№468 от 21.06.2010г</t>
  </si>
  <si>
    <t>Затраты на содержание службы заказчика-застройщика - 2%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</si>
  <si>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</si>
  <si>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</si>
  <si>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Договор №1/25-АЭФ от 12.03.2025 г.</t>
  </si>
  <si>
    <t>Проектно-изыскательские работы</t>
  </si>
  <si>
    <t>КП/03-086 от 20.03.2024</t>
  </si>
  <si>
    <t>Осуществление авторского надзора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</si>
  <si>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</si>
  <si>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</si>
  <si>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</si>
  <si>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Приказ №421/пр от 04.08.2020 г., п.179</t>
  </si>
  <si>
    <t>Непредвиденные затраты для объектов производственного назначения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</si>
  <si>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</si>
  <si>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</si>
  <si>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</si>
  <si>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Приказ №421/пр от 04.08.2020 г., п.180</t>
  </si>
  <si>
    <t>НДС - 20%</t>
  </si>
  <si>
    <t>Итого "Налоги и обязательные платежи"</t>
  </si>
  <si>
    <t>Итого по сводному расчету</t>
  </si>
  <si>
    <t>в том числе:</t>
  </si>
  <si>
    <t>ОТ</t>
  </si>
  <si>
    <t>ЭМ</t>
  </si>
  <si>
    <t>ОТм</t>
  </si>
  <si>
    <t>М</t>
  </si>
  <si>
    <t>Перевозка</t>
  </si>
  <si>
    <t>НР</t>
  </si>
  <si>
    <t>СП</t>
  </si>
  <si>
    <t>оборудование</t>
  </si>
  <si>
    <t>прочие затраты</t>
  </si>
  <si>
    <t>АО" 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</si>
  <si>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</si>
  <si>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</si>
  <si>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</si>
  <si>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</si>
  <si>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</si>
  <si>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</si>
  <si>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</si>
  <si>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</si>
  <si>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</si>
  <si>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</si>
  <si>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</si>
  <si>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</si>
  <si>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</si>
  <si>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</si>
  <si>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</si>
  <si>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</si>
  <si>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</si>
  <si>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</si>
  <si>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</si>
  <si>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</si>
  <si>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</si>
  <si>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</si>
  <si>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</si>
  <si>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</si>
  <si>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</si>
  <si>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</si>
  <si>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</si>
  <si>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2.</t>
  </si>
  <si>
    <t>Разбивка стоимость в текущих ценах (без НДС)</t>
  </si>
  <si>
    <t>Стоимость выполнения работ в ценах 2025 года</t>
  </si>
  <si>
    <t>1.3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</si>
  <si>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</si>
  <si>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</si>
  <si>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</si>
  <si>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</si>
  <si>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>Стоимость выполнения работ в ценах 2030 года</t>
  </si>
  <si>
    <t xml:space="preserve">Итого </t>
  </si>
  <si>
    <t>Раздел 3.</t>
  </si>
  <si>
    <t>Стоимость объекта в ценах года финансирования работ (без НДС)</t>
  </si>
  <si>
    <t>3.1</t>
  </si>
  <si>
    <t>3.2</t>
  </si>
  <si>
    <t>3.3</t>
  </si>
  <si>
    <t>3.4</t>
  </si>
  <si>
    <t>3.5</t>
  </si>
  <si>
    <t>3.6</t>
  </si>
  <si>
    <t>Раздел 4.</t>
  </si>
  <si>
    <t>Стоимость объекта в ценах года финансирования работ (с НДС)</t>
  </si>
  <si>
    <t>3.7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</si>
  <si>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</si>
  <si>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</si>
  <si>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</si>
  <si>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</si>
  <si>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</si>
  <si>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</si>
  <si>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</si>
  <si>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</si>
  <si>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5.1</t>
  </si>
  <si>
    <t>Итого (без НДС)</t>
  </si>
  <si>
    <t>5.2</t>
  </si>
  <si>
    <t>Итого (с НДС)</t>
  </si>
  <si>
    <t>4.7</t>
  </si>
  <si>
    <t>1 кв. 2025 г.</t>
  </si>
  <si>
    <t>Составлен(а) в текущих ценах по состоянию 1 кв. 2025 г.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</si>
  <si>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</si>
  <si>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</si>
  <si>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</si>
  <si>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</si>
  <si>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</si>
  <si>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</si>
  <si>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</si>
  <si>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</si>
  <si>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</si>
  <si>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35кВ</t>
  </si>
  <si>
    <t>конъюнктурный анализ</t>
  </si>
  <si>
    <t>4 кв. 2024г.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</si>
  <si>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</si>
  <si>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</si>
  <si>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</si>
  <si>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</si>
  <si>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</si>
  <si>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</si>
  <si>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</si>
  <si>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</si>
  <si>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ЛС №01-01-01</t>
  </si>
  <si>
    <t>ЛС 07-01-01</t>
  </si>
  <si>
    <t>ЛС 09-01-01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</si>
  <si>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</si>
  <si>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</si>
  <si>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6кВ</t>
  </si>
  <si>
    <t>комплект</t>
  </si>
  <si>
    <t>ИТОГО</t>
  </si>
  <si>
    <t>ПС 35/6кВ</t>
  </si>
  <si>
    <t>ЛС 05-01-01</t>
  </si>
  <si>
    <t>ЛС 05-01-02</t>
  </si>
  <si>
    <t>ЛС 05-01-03</t>
  </si>
  <si>
    <t>ЛС 05-01-04</t>
  </si>
  <si>
    <t>ПНР ПС 35/6кВ</t>
  </si>
  <si>
    <t>на Пусконаладочные работы</t>
  </si>
  <si>
    <t>ЛС 07-01-02</t>
  </si>
  <si>
    <t>0,4кВ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</si>
  <si>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2030г</t>
    </r>
    <r>
      <rPr>
        <sz val="11"/>
        <rFont val="Times New Roman"/>
        <family val="1"/>
        <charset val="204"/>
      </rPr>
      <t xml:space="preserve"> с НДС (тыс. руб.)</t>
    </r>
  </si>
  <si>
    <t>АО "БЭСК"</t>
  </si>
  <si>
    <t>"Утвержден" "___"______________________20__г</t>
  </si>
  <si>
    <t>СВОДНЫЙ СМЕТНЫЙ РАСЧЕТ СТОИМОСТИ СТРОИТЕЛЬСТВА № ССРСС- O_1.1.8</t>
  </si>
  <si>
    <t>2.1</t>
  </si>
  <si>
    <t>2.2</t>
  </si>
  <si>
    <t>2.3</t>
  </si>
  <si>
    <t>2.4</t>
  </si>
  <si>
    <t>2.5</t>
  </si>
  <si>
    <t>2.6</t>
  </si>
  <si>
    <t>2.7</t>
  </si>
  <si>
    <t>СМР</t>
  </si>
  <si>
    <t>ЛС 02-01-01</t>
  </si>
  <si>
    <t>ЛС 02-01-02, 02-01-03, 02-01-04, 02-01-05, 02-01-06, 02-01-07</t>
  </si>
  <si>
    <t>02-01-02
02-01-03
02-01-04
02-01-05
02-01-06
02-01-07</t>
  </si>
  <si>
    <t>Составлен в текущем уровне 2 кв. 2025 г.</t>
  </si>
  <si>
    <t>2 кв.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</si>
</sst>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0.0"/>
    <numFmt numFmtId="165" formatCode="0.000"/>
    <numFmt numFmtId="166" formatCode="0.00000"/>
    <numFmt numFmtId="167" formatCode="0.0000000"/>
    <numFmt numFmtId="168" formatCode="0.0000"/>
    <numFmt numFmtId="169" formatCode="###\ ###\ ###\ ##0.00"/>
    <numFmt numFmtId="170" formatCode="_-* #,##0.000\ _₽_-;\-* #,##0.000\ _₽_-;_-* &quot;-&quot;???\ _₽_-;_-@_-"/>
    <numFmt numFmtId="171" formatCode="_-* #,##0.00\ _₽_-;\-* #,##0.00\ _₽_-;_-* &quot;-&quot;??\ _₽_-;_-@_-"/>
    <numFmt numFmtId="172" formatCode="#,##0.000"/>
    <numFmt numFmtId="173" formatCode="#,##0.0"/>
    <numFmt numFmtId="174" formatCode="#,##0.0000000"/>
    <numFmt numFmtId="175" formatCode="_-* #,##0.000_-;\-* #,##0.000_-;_-* &quot;-&quot;??_-;_-@_-"/>
    <numFmt numFmtId="176" formatCode="_-* #,##0.0000_-;\-* #,##0.0000_-;_-* &quot;-&quot;??_-;_-@_-"/>
  </numFmts>
  <fonts count="36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18" fillId="0" borderId="0"/>
    <xf numFmtId="0" fontId="18" fillId="0" borderId="0"/>
    <xf numFmtId="0" fontId="19" fillId="0" borderId="0"/>
    <xf numFmtId="43" fontId="2" fillId="0" borderId="0" applyFont="0" applyFill="0" applyBorder="0" applyAlignment="0" applyProtection="0"/>
    <xf numFmtId="0" fontId="21" fillId="0" borderId="0"/>
    <xf numFmtId="0" fontId="21" fillId="0" borderId="0"/>
    <xf numFmtId="0" fontId="1" fillId="0" borderId="0"/>
    <xf numFmtId="0" fontId="26" fillId="0" borderId="0"/>
    <xf numFmtId="0" fontId="18" fillId="0" borderId="0"/>
    <xf numFmtId="43" fontId="32" fillId="0" borderId="0" applyFont="0" applyFill="0" applyBorder="0" applyAlignment="0" applyProtection="0"/>
  </cellStyleXfs>
  <cellXfs count="2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9" fontId="3" fillId="0" borderId="0" xfId="0" applyNumberFormat="1" applyFont="1"/>
    <xf numFmtId="49" fontId="5" fillId="0" borderId="0" xfId="0" applyNumberFormat="1" applyFont="1" applyAlignment="1">
      <alignment horizontal="right"/>
    </xf>
    <xf numFmtId="49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3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4" fontId="5" fillId="0" borderId="3" xfId="0" applyNumberFormat="1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/>
    <xf numFmtId="49" fontId="5" fillId="0" borderId="3" xfId="0" applyNumberFormat="1" applyFont="1" applyBorder="1"/>
    <xf numFmtId="49" fontId="5" fillId="0" borderId="0" xfId="0" applyNumberFormat="1" applyFont="1" applyAlignment="1">
      <alignment horizontal="center"/>
    </xf>
    <xf numFmtId="49" fontId="10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1" fontId="3" fillId="0" borderId="4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4" fontId="6" fillId="0" borderId="4" xfId="0" applyNumberFormat="1" applyFont="1" applyBorder="1" applyAlignment="1">
      <alignment horizontal="right" vertical="top" wrapText="1"/>
    </xf>
    <xf numFmtId="165" fontId="6" fillId="0" borderId="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164" fontId="3" fillId="0" borderId="4" xfId="0" applyNumberFormat="1" applyFont="1" applyBorder="1" applyAlignment="1">
      <alignment horizontal="center" vertical="top" wrapText="1"/>
    </xf>
    <xf numFmtId="166" fontId="6" fillId="0" borderId="4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167" fontId="6" fillId="0" borderId="4" xfId="0" applyNumberFormat="1" applyFont="1" applyBorder="1" applyAlignment="1">
      <alignment horizontal="right" vertical="top" wrapText="1"/>
    </xf>
    <xf numFmtId="1" fontId="6" fillId="0" borderId="4" xfId="0" applyNumberFormat="1" applyFont="1" applyBorder="1" applyAlignment="1">
      <alignment horizontal="right" vertical="top" wrapText="1"/>
    </xf>
    <xf numFmtId="168" fontId="6" fillId="0" borderId="4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168" fontId="3" fillId="0" borderId="4" xfId="0" applyNumberFormat="1" applyFont="1" applyBorder="1" applyAlignment="1">
      <alignment horizontal="center" vertical="top" wrapText="1"/>
    </xf>
    <xf numFmtId="0" fontId="3" fillId="0" borderId="0" xfId="1" applyFont="1"/>
    <xf numFmtId="0" fontId="5" fillId="0" borderId="0" xfId="1" applyFont="1" applyAlignment="1">
      <alignment horizontal="righ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/>
    <xf numFmtId="49" fontId="5" fillId="0" borderId="0" xfId="1" applyNumberFormat="1" applyFont="1" applyAlignment="1">
      <alignment horizontal="right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center"/>
    </xf>
    <xf numFmtId="0" fontId="13" fillId="0" borderId="0" xfId="1" applyFont="1"/>
    <xf numFmtId="0" fontId="9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 applyAlignment="1">
      <alignment horizontal="center" wrapText="1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center"/>
    </xf>
    <xf numFmtId="0" fontId="8" fillId="0" borderId="0" xfId="1" applyFont="1"/>
    <xf numFmtId="0" fontId="13" fillId="0" borderId="0" xfId="1" applyFont="1" applyAlignment="1">
      <alignment horizontal="left"/>
    </xf>
    <xf numFmtId="0" fontId="3" fillId="0" borderId="9" xfId="1" applyFont="1" applyBorder="1" applyAlignment="1">
      <alignment horizontal="left" wrapText="1"/>
    </xf>
    <xf numFmtId="0" fontId="3" fillId="0" borderId="4" xfId="1" applyFont="1" applyBorder="1" applyAlignment="1">
      <alignment horizontal="center" vertical="top" wrapText="1"/>
    </xf>
    <xf numFmtId="0" fontId="16" fillId="0" borderId="0" xfId="1" applyFont="1" applyAlignment="1">
      <alignment horizontal="left" wrapText="1"/>
    </xf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wrapText="1"/>
    </xf>
    <xf numFmtId="0" fontId="15" fillId="0" borderId="0" xfId="1" applyFont="1" applyAlignment="1">
      <alignment horizontal="left" vertical="center" wrapText="1"/>
    </xf>
    <xf numFmtId="0" fontId="16" fillId="0" borderId="0" xfId="1" applyFont="1" applyAlignment="1">
      <alignment horizontal="right" vertical="top" wrapText="1"/>
    </xf>
    <xf numFmtId="0" fontId="16" fillId="0" borderId="0" xfId="1" applyFont="1" applyAlignment="1">
      <alignment horizontal="left" vertical="top" wrapText="1"/>
    </xf>
    <xf numFmtId="0" fontId="16" fillId="0" borderId="0" xfId="1" applyFont="1"/>
    <xf numFmtId="49" fontId="3" fillId="0" borderId="4" xfId="1" applyNumberFormat="1" applyFont="1" applyBorder="1" applyAlignment="1">
      <alignment horizontal="center" vertical="top" wrapText="1"/>
    </xf>
    <xf numFmtId="0" fontId="3" fillId="0" borderId="4" xfId="1" applyFont="1" applyBorder="1" applyAlignment="1">
      <alignment horizontal="left" vertical="top" wrapText="1"/>
    </xf>
    <xf numFmtId="4" fontId="3" fillId="0" borderId="4" xfId="1" applyNumberFormat="1" applyFont="1" applyBorder="1" applyAlignment="1">
      <alignment horizontal="right" vertical="top" wrapText="1"/>
    </xf>
    <xf numFmtId="0" fontId="6" fillId="0" borderId="4" xfId="1" applyFont="1" applyBorder="1"/>
    <xf numFmtId="4" fontId="6" fillId="0" borderId="4" xfId="1" applyNumberFormat="1" applyFont="1" applyBorder="1" applyAlignment="1">
      <alignment horizontal="right" vertical="top" wrapText="1"/>
    </xf>
    <xf numFmtId="4" fontId="6" fillId="0" borderId="4" xfId="1" applyNumberFormat="1" applyFont="1" applyBorder="1" applyAlignment="1">
      <alignment horizontal="right" vertical="top"/>
    </xf>
    <xf numFmtId="0" fontId="6" fillId="0" borderId="0" xfId="1" applyFont="1" applyAlignment="1">
      <alignment horizontal="right" vertical="top" wrapText="1"/>
    </xf>
    <xf numFmtId="0" fontId="13" fillId="0" borderId="0" xfId="1" applyFont="1" applyAlignment="1">
      <alignment horizontal="right" vertical="top" wrapText="1"/>
    </xf>
    <xf numFmtId="0" fontId="6" fillId="0" borderId="4" xfId="1" applyFont="1" applyBorder="1" applyAlignment="1">
      <alignment horizontal="right" vertical="top" wrapText="1"/>
    </xf>
    <xf numFmtId="0" fontId="3" fillId="0" borderId="4" xfId="1" applyFont="1" applyBorder="1"/>
    <xf numFmtId="0" fontId="18" fillId="0" borderId="0" xfId="3"/>
    <xf numFmtId="0" fontId="22" fillId="0" borderId="4" xfId="6" applyFont="1" applyBorder="1" applyAlignment="1">
      <alignment horizontal="center" vertical="center" wrapText="1"/>
    </xf>
    <xf numFmtId="0" fontId="22" fillId="0" borderId="4" xfId="7" applyFont="1" applyBorder="1" applyAlignment="1">
      <alignment horizontal="center" wrapText="1"/>
    </xf>
    <xf numFmtId="49" fontId="23" fillId="3" borderId="4" xfId="6" applyNumberFormat="1" applyFont="1" applyFill="1" applyBorder="1" applyAlignment="1">
      <alignment horizontal="center" vertical="center" wrapText="1"/>
    </xf>
    <xf numFmtId="4" fontId="23" fillId="3" borderId="4" xfId="6" applyNumberFormat="1" applyFont="1" applyFill="1" applyBorder="1" applyAlignment="1">
      <alignment horizontal="right" vertical="center" wrapText="1"/>
    </xf>
    <xf numFmtId="49" fontId="22" fillId="0" borderId="4" xfId="6" applyNumberFormat="1" applyFont="1" applyBorder="1" applyAlignment="1">
      <alignment horizontal="center" vertical="center" wrapText="1"/>
    </xf>
    <xf numFmtId="172" fontId="22" fillId="0" borderId="4" xfId="6" applyNumberFormat="1" applyFont="1" applyBorder="1" applyAlignment="1">
      <alignment horizontal="right" vertical="center" wrapText="1"/>
    </xf>
    <xf numFmtId="4" fontId="22" fillId="0" borderId="4" xfId="6" applyNumberFormat="1" applyFont="1" applyBorder="1" applyAlignment="1">
      <alignment horizontal="right" vertical="center" wrapText="1"/>
    </xf>
    <xf numFmtId="4" fontId="22" fillId="0" borderId="4" xfId="6" applyNumberFormat="1" applyFont="1" applyBorder="1" applyAlignment="1">
      <alignment horizontal="center" vertical="center" wrapText="1"/>
    </xf>
    <xf numFmtId="4" fontId="23" fillId="3" borderId="4" xfId="6" applyNumberFormat="1" applyFont="1" applyFill="1" applyBorder="1" applyAlignment="1">
      <alignment horizontal="center" vertical="center" wrapText="1"/>
    </xf>
    <xf numFmtId="4" fontId="22" fillId="0" borderId="4" xfId="1" applyNumberFormat="1" applyFont="1" applyBorder="1" applyAlignment="1">
      <alignment horizontal="center" vertical="center" wrapText="1"/>
    </xf>
    <xf numFmtId="4" fontId="24" fillId="0" borderId="4" xfId="6" applyNumberFormat="1" applyFont="1" applyBorder="1" applyAlignment="1">
      <alignment horizontal="right" vertical="center" wrapText="1"/>
    </xf>
    <xf numFmtId="173" fontId="22" fillId="0" borderId="4" xfId="6" applyNumberFormat="1" applyFont="1" applyBorder="1" applyAlignment="1">
      <alignment horizontal="center" vertical="center" wrapText="1"/>
    </xf>
    <xf numFmtId="4" fontId="24" fillId="2" borderId="4" xfId="6" applyNumberFormat="1" applyFont="1" applyFill="1" applyBorder="1" applyAlignment="1">
      <alignment horizontal="right" vertical="center" wrapText="1"/>
    </xf>
    <xf numFmtId="174" fontId="22" fillId="0" borderId="4" xfId="6" applyNumberFormat="1" applyFont="1" applyBorder="1" applyAlignment="1">
      <alignment horizontal="center" vertical="center" wrapText="1"/>
    </xf>
    <xf numFmtId="4" fontId="22" fillId="4" borderId="4" xfId="6" applyNumberFormat="1" applyFont="1" applyFill="1" applyBorder="1" applyAlignment="1">
      <alignment horizontal="right" vertical="center" wrapText="1"/>
    </xf>
    <xf numFmtId="4" fontId="18" fillId="0" borderId="0" xfId="3" applyNumberFormat="1"/>
    <xf numFmtId="0" fontId="22" fillId="0" borderId="0" xfId="3" applyFont="1"/>
    <xf numFmtId="0" fontId="22" fillId="0" borderId="12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14" xfId="2" applyFont="1" applyBorder="1" applyAlignment="1">
      <alignment horizontal="center" vertical="center" wrapText="1"/>
    </xf>
    <xf numFmtId="0" fontId="22" fillId="0" borderId="15" xfId="2" applyFont="1" applyBorder="1" applyAlignment="1">
      <alignment horizontal="center" vertical="center" wrapText="1"/>
    </xf>
    <xf numFmtId="170" fontId="22" fillId="0" borderId="0" xfId="3" applyNumberFormat="1" applyFont="1"/>
    <xf numFmtId="171" fontId="22" fillId="0" borderId="0" xfId="3" applyNumberFormat="1" applyFont="1"/>
    <xf numFmtId="2" fontId="22" fillId="0" borderId="0" xfId="3" applyNumberFormat="1" applyFont="1"/>
    <xf numFmtId="0" fontId="23" fillId="0" borderId="0" xfId="2" applyFont="1" applyAlignment="1">
      <alignment horizontal="right" vertical="top"/>
    </xf>
    <xf numFmtId="0" fontId="22" fillId="0" borderId="0" xfId="2" applyFont="1" applyAlignment="1">
      <alignment horizontal="left" vertical="center"/>
    </xf>
    <xf numFmtId="0" fontId="22" fillId="0" borderId="11" xfId="2" applyFont="1" applyBorder="1" applyAlignment="1">
      <alignment horizontal="center" vertical="center"/>
    </xf>
    <xf numFmtId="0" fontId="27" fillId="0" borderId="0" xfId="2" applyFont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169" fontId="23" fillId="0" borderId="0" xfId="2" applyNumberFormat="1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2" fontId="22" fillId="0" borderId="0" xfId="4" applyNumberFormat="1" applyFont="1" applyAlignment="1">
      <alignment horizontal="center" vertical="center"/>
    </xf>
    <xf numFmtId="0" fontId="22" fillId="0" borderId="13" xfId="2" applyFont="1" applyBorder="1" applyAlignment="1">
      <alignment horizontal="left" vertical="center" wrapText="1"/>
    </xf>
    <xf numFmtId="43" fontId="22" fillId="0" borderId="15" xfId="5" applyFont="1" applyFill="1" applyBorder="1" applyAlignment="1">
      <alignment horizontal="center" vertical="center" wrapText="1"/>
    </xf>
    <xf numFmtId="43" fontId="22" fillId="0" borderId="15" xfId="5" applyFont="1" applyFill="1" applyBorder="1" applyAlignment="1">
      <alignment vertical="center" wrapText="1"/>
    </xf>
    <xf numFmtId="43" fontId="22" fillId="0" borderId="16" xfId="5" applyFont="1" applyFill="1" applyBorder="1" applyAlignment="1">
      <alignment vertical="center" wrapText="1"/>
    </xf>
    <xf numFmtId="0" fontId="28" fillId="0" borderId="0" xfId="8" applyFont="1"/>
    <xf numFmtId="0" fontId="1" fillId="0" borderId="0" xfId="8"/>
    <xf numFmtId="0" fontId="1" fillId="0" borderId="0" xfId="8" applyAlignment="1">
      <alignment horizontal="left"/>
    </xf>
    <xf numFmtId="0" fontId="28" fillId="0" borderId="4" xfId="8" applyFont="1" applyBorder="1"/>
    <xf numFmtId="0" fontId="28" fillId="0" borderId="4" xfId="8" applyFont="1" applyBorder="1" applyAlignment="1">
      <alignment horizontal="center" vertical="center" wrapText="1"/>
    </xf>
    <xf numFmtId="0" fontId="28" fillId="0" borderId="4" xfId="8" applyFont="1" applyBorder="1" applyAlignment="1">
      <alignment horizontal="center" vertical="center"/>
    </xf>
    <xf numFmtId="0" fontId="20" fillId="0" borderId="4" xfId="8" applyFont="1" applyBorder="1" applyAlignment="1">
      <alignment horizontal="center" vertical="center" wrapText="1"/>
    </xf>
    <xf numFmtId="0" fontId="1" fillId="0" borderId="0" xfId="8" applyAlignment="1">
      <alignment vertical="center"/>
    </xf>
    <xf numFmtId="0" fontId="29" fillId="0" borderId="2" xfId="9" applyFont="1" applyBorder="1" applyAlignment="1">
      <alignment horizontal="center" vertical="center" wrapText="1"/>
    </xf>
    <xf numFmtId="0" fontId="29" fillId="0" borderId="4" xfId="9" applyFont="1" applyBorder="1" applyAlignment="1">
      <alignment horizontal="center" vertical="center" wrapText="1"/>
    </xf>
    <xf numFmtId="0" fontId="18" fillId="0" borderId="0" xfId="10"/>
    <xf numFmtId="0" fontId="20" fillId="0" borderId="0" xfId="10" applyFont="1" applyAlignment="1">
      <alignment horizontal="left"/>
    </xf>
    <xf numFmtId="0" fontId="20" fillId="0" borderId="0" xfId="10" applyFont="1"/>
    <xf numFmtId="0" fontId="20" fillId="0" borderId="4" xfId="2" applyFont="1" applyBorder="1" applyAlignment="1">
      <alignment horizontal="center" vertical="center" wrapText="1"/>
    </xf>
    <xf numFmtId="0" fontId="18" fillId="0" borderId="0" xfId="10" applyAlignment="1">
      <alignment horizontal="center"/>
    </xf>
    <xf numFmtId="49" fontId="20" fillId="0" borderId="4" xfId="2" applyNumberFormat="1" applyFont="1" applyBorder="1" applyAlignment="1">
      <alignment horizontal="center" vertical="center" wrapText="1"/>
    </xf>
    <xf numFmtId="4" fontId="20" fillId="0" borderId="4" xfId="2" applyNumberFormat="1" applyFont="1" applyBorder="1" applyAlignment="1">
      <alignment horizontal="center" vertical="center" wrapText="1"/>
    </xf>
    <xf numFmtId="169" fontId="20" fillId="0" borderId="4" xfId="2" applyNumberFormat="1" applyFont="1" applyBorder="1" applyAlignment="1">
      <alignment horizontal="center" vertical="center" wrapText="1"/>
    </xf>
    <xf numFmtId="169" fontId="20" fillId="0" borderId="4" xfId="2" applyNumberFormat="1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49" fontId="20" fillId="0" borderId="4" xfId="2" applyNumberFormat="1" applyFont="1" applyBorder="1" applyAlignment="1">
      <alignment horizontal="left" vertical="center" wrapText="1"/>
    </xf>
    <xf numFmtId="0" fontId="20" fillId="0" borderId="0" xfId="10" applyFont="1" applyAlignment="1">
      <alignment horizontal="center"/>
    </xf>
    <xf numFmtId="4" fontId="20" fillId="0" borderId="0" xfId="10" applyNumberFormat="1" applyFont="1"/>
    <xf numFmtId="169" fontId="20" fillId="0" borderId="0" xfId="10" applyNumberFormat="1" applyFont="1"/>
    <xf numFmtId="0" fontId="31" fillId="0" borderId="5" xfId="0" applyFont="1" applyBorder="1" applyAlignment="1">
      <alignment vertical="top" wrapText="1"/>
    </xf>
    <xf numFmtId="4" fontId="31" fillId="0" borderId="4" xfId="0" applyNumberFormat="1" applyFont="1" applyBorder="1" applyAlignment="1">
      <alignment horizontal="right" vertical="top" wrapText="1"/>
    </xf>
    <xf numFmtId="0" fontId="31" fillId="0" borderId="4" xfId="0" applyFont="1" applyBorder="1" applyAlignment="1">
      <alignment vertical="top" wrapText="1"/>
    </xf>
    <xf numFmtId="0" fontId="29" fillId="0" borderId="5" xfId="0" applyFont="1" applyBorder="1" applyAlignment="1">
      <alignment horizontal="left" vertical="center" wrapText="1"/>
    </xf>
    <xf numFmtId="0" fontId="20" fillId="0" borderId="4" xfId="1" applyFont="1" applyBorder="1" applyAlignment="1">
      <alignment horizontal="left" vertical="center" wrapText="1"/>
    </xf>
    <xf numFmtId="0" fontId="29" fillId="0" borderId="2" xfId="9" applyFont="1" applyBorder="1" applyAlignment="1">
      <alignment horizontal="left" vertical="center" wrapText="1"/>
    </xf>
    <xf numFmtId="0" fontId="29" fillId="0" borderId="4" xfId="9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8" fillId="0" borderId="0" xfId="8" applyFont="1" applyAlignment="1">
      <alignment horizontal="left" vertical="center"/>
    </xf>
    <xf numFmtId="0" fontId="29" fillId="0" borderId="6" xfId="0" applyFont="1" applyBorder="1" applyAlignment="1">
      <alignment horizontal="center" vertical="center" wrapText="1"/>
    </xf>
    <xf numFmtId="0" fontId="28" fillId="0" borderId="0" xfId="8" applyFont="1" applyAlignment="1">
      <alignment horizontal="center" vertical="center"/>
    </xf>
    <xf numFmtId="4" fontId="29" fillId="0" borderId="4" xfId="0" applyNumberFormat="1" applyFont="1" applyBorder="1" applyAlignment="1">
      <alignment horizontal="right" vertical="center" wrapText="1"/>
    </xf>
    <xf numFmtId="0" fontId="28" fillId="0" borderId="0" xfId="8" applyFont="1" applyAlignment="1">
      <alignment horizontal="right" vertical="center"/>
    </xf>
    <xf numFmtId="0" fontId="28" fillId="0" borderId="4" xfId="8" applyFont="1" applyBorder="1" applyAlignment="1">
      <alignment horizontal="right" vertical="center"/>
    </xf>
    <xf numFmtId="0" fontId="29" fillId="0" borderId="7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center" vertical="center" wrapText="1"/>
    </xf>
    <xf numFmtId="4" fontId="29" fillId="0" borderId="7" xfId="0" applyNumberFormat="1" applyFont="1" applyBorder="1" applyAlignment="1">
      <alignment horizontal="right" vertical="center" wrapText="1"/>
    </xf>
    <xf numFmtId="0" fontId="29" fillId="0" borderId="7" xfId="9" applyFont="1" applyBorder="1" applyAlignment="1">
      <alignment horizontal="center" vertical="center" wrapText="1"/>
    </xf>
    <xf numFmtId="4" fontId="28" fillId="0" borderId="4" xfId="8" applyNumberFormat="1" applyFont="1" applyBorder="1" applyAlignment="1">
      <alignment horizontal="right" vertical="center"/>
    </xf>
    <xf numFmtId="4" fontId="30" fillId="0" borderId="4" xfId="8" applyNumberFormat="1" applyFont="1" applyBorder="1" applyAlignment="1">
      <alignment horizontal="right" vertical="center"/>
    </xf>
    <xf numFmtId="1" fontId="31" fillId="0" borderId="4" xfId="0" applyNumberFormat="1" applyFont="1" applyBorder="1" applyAlignment="1">
      <alignment horizontal="center" vertical="top" wrapText="1"/>
    </xf>
    <xf numFmtId="0" fontId="30" fillId="0" borderId="4" xfId="8" applyFont="1" applyBorder="1" applyAlignment="1">
      <alignment horizontal="right" vertical="center"/>
    </xf>
    <xf numFmtId="4" fontId="22" fillId="2" borderId="4" xfId="6" applyNumberFormat="1" applyFont="1" applyFill="1" applyBorder="1" applyAlignment="1">
      <alignment horizontal="right" vertical="center" wrapText="1"/>
    </xf>
    <xf numFmtId="0" fontId="34" fillId="0" borderId="0" xfId="2" applyFont="1" applyAlignment="1">
      <alignment horizontal="left" vertical="center"/>
    </xf>
    <xf numFmtId="4" fontId="22" fillId="3" borderId="4" xfId="6" applyNumberFormat="1" applyFont="1" applyFill="1" applyBorder="1" applyAlignment="1">
      <alignment horizontal="right" vertical="center" wrapText="1"/>
    </xf>
    <xf numFmtId="174" fontId="22" fillId="3" borderId="4" xfId="6" applyNumberFormat="1" applyFont="1" applyFill="1" applyBorder="1" applyAlignment="1">
      <alignment horizontal="center" vertical="center" wrapText="1"/>
    </xf>
    <xf numFmtId="0" fontId="30" fillId="0" borderId="4" xfId="8" applyFont="1" applyBorder="1"/>
    <xf numFmtId="0" fontId="30" fillId="0" borderId="4" xfId="8" applyFont="1" applyBorder="1" applyAlignment="1">
      <alignment horizontal="left" vertical="center" wrapText="1"/>
    </xf>
    <xf numFmtId="0" fontId="30" fillId="0" borderId="4" xfId="8" applyFont="1" applyBorder="1" applyAlignment="1">
      <alignment horizontal="center" vertical="center" wrapText="1"/>
    </xf>
    <xf numFmtId="4" fontId="28" fillId="0" borderId="7" xfId="8" applyNumberFormat="1" applyFont="1" applyBorder="1" applyAlignment="1">
      <alignment horizontal="right" vertical="center"/>
    </xf>
    <xf numFmtId="0" fontId="31" fillId="0" borderId="4" xfId="0" applyFont="1" applyBorder="1" applyAlignment="1">
      <alignment horizontal="center" vertical="center" wrapText="1"/>
    </xf>
    <xf numFmtId="175" fontId="5" fillId="0" borderId="3" xfId="11" applyNumberFormat="1" applyFont="1" applyBorder="1" applyAlignment="1">
      <alignment horizontal="right"/>
    </xf>
    <xf numFmtId="169" fontId="20" fillId="0" borderId="4" xfId="2" applyNumberFormat="1" applyFont="1" applyBorder="1" applyAlignment="1">
      <alignment horizontal="right" vertical="center" wrapText="1"/>
    </xf>
    <xf numFmtId="176" fontId="5" fillId="0" borderId="3" xfId="11" applyNumberFormat="1" applyFont="1" applyBorder="1" applyAlignment="1">
      <alignment horizontal="right"/>
    </xf>
    <xf numFmtId="4" fontId="3" fillId="0" borderId="0" xfId="0" applyNumberFormat="1" applyFont="1"/>
    <xf numFmtId="49" fontId="22" fillId="0" borderId="12" xfId="2" applyNumberFormat="1" applyFont="1" applyBorder="1" applyAlignment="1">
      <alignment horizontal="center" vertical="center" wrapText="1"/>
    </xf>
    <xf numFmtId="0" fontId="33" fillId="0" borderId="0" xfId="8" applyFont="1"/>
    <xf numFmtId="49" fontId="33" fillId="0" borderId="0" xfId="8" applyNumberFormat="1" applyFont="1" applyAlignment="1">
      <alignment vertical="center"/>
    </xf>
    <xf numFmtId="4" fontId="33" fillId="0" borderId="0" xfId="8" applyNumberFormat="1" applyFont="1"/>
    <xf numFmtId="0" fontId="35" fillId="0" borderId="0" xfId="8" applyFont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22" fillId="2" borderId="1" xfId="2" applyFont="1" applyFill="1" applyBorder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27" fillId="0" borderId="0" xfId="2" applyFont="1" applyAlignment="1">
      <alignment horizontal="left" vertical="center" wrapText="1"/>
    </xf>
    <xf numFmtId="0" fontId="22" fillId="0" borderId="7" xfId="6" applyFont="1" applyBorder="1" applyAlignment="1">
      <alignment horizontal="center" vertical="center" wrapText="1"/>
    </xf>
    <xf numFmtId="0" fontId="22" fillId="0" borderId="8" xfId="6" applyFont="1" applyBorder="1" applyAlignment="1">
      <alignment horizontal="center" vertical="center" wrapText="1"/>
    </xf>
    <xf numFmtId="49" fontId="22" fillId="0" borderId="17" xfId="6" applyNumberFormat="1" applyFont="1" applyBorder="1" applyAlignment="1">
      <alignment horizontal="center" vertical="center" wrapText="1"/>
    </xf>
    <xf numFmtId="49" fontId="22" fillId="0" borderId="18" xfId="6" applyNumberFormat="1" applyFont="1" applyBorder="1" applyAlignment="1">
      <alignment horizontal="center" vertical="center" wrapText="1"/>
    </xf>
    <xf numFmtId="49" fontId="22" fillId="0" borderId="19" xfId="6" applyNumberFormat="1" applyFont="1" applyBorder="1" applyAlignment="1">
      <alignment horizontal="center" vertical="center" wrapText="1"/>
    </xf>
    <xf numFmtId="49" fontId="22" fillId="0" borderId="20" xfId="6" applyNumberFormat="1" applyFont="1" applyBorder="1" applyAlignment="1">
      <alignment horizontal="center" vertical="center" wrapText="1"/>
    </xf>
    <xf numFmtId="0" fontId="22" fillId="0" borderId="5" xfId="6" applyFont="1" applyBorder="1" applyAlignment="1">
      <alignment horizontal="center" vertical="center" wrapText="1"/>
    </xf>
    <xf numFmtId="0" fontId="22" fillId="0" borderId="3" xfId="6" applyFont="1" applyBorder="1" applyAlignment="1">
      <alignment horizontal="center" vertical="center" wrapText="1"/>
    </xf>
    <xf numFmtId="0" fontId="22" fillId="0" borderId="6" xfId="6" applyFont="1" applyBorder="1" applyAlignment="1">
      <alignment horizontal="center" vertical="center" wrapText="1"/>
    </xf>
    <xf numFmtId="0" fontId="22" fillId="0" borderId="5" xfId="7" applyFont="1" applyBorder="1" applyAlignment="1">
      <alignment horizontal="center" wrapText="1"/>
    </xf>
    <xf numFmtId="0" fontId="22" fillId="0" borderId="6" xfId="7" applyFont="1" applyBorder="1" applyAlignment="1">
      <alignment horizontal="center" wrapText="1"/>
    </xf>
    <xf numFmtId="0" fontId="23" fillId="3" borderId="5" xfId="6" applyFont="1" applyFill="1" applyBorder="1" applyAlignment="1">
      <alignment horizontal="left" vertical="center" wrapText="1"/>
    </xf>
    <xf numFmtId="0" fontId="23" fillId="3" borderId="6" xfId="6" applyFont="1" applyFill="1" applyBorder="1" applyAlignment="1">
      <alignment horizontal="left" vertical="center" wrapText="1"/>
    </xf>
    <xf numFmtId="0" fontId="22" fillId="0" borderId="5" xfId="6" applyFont="1" applyBorder="1" applyAlignment="1">
      <alignment horizontal="left" vertical="center" wrapText="1"/>
    </xf>
    <xf numFmtId="0" fontId="22" fillId="0" borderId="6" xfId="6" applyFont="1" applyBorder="1" applyAlignment="1">
      <alignment horizontal="left" vertical="center" wrapText="1"/>
    </xf>
    <xf numFmtId="0" fontId="23" fillId="3" borderId="3" xfId="6" applyFont="1" applyFill="1" applyBorder="1" applyAlignment="1">
      <alignment horizontal="left" vertical="center" wrapText="1"/>
    </xf>
    <xf numFmtId="0" fontId="24" fillId="0" borderId="5" xfId="6" applyFont="1" applyBorder="1" applyAlignment="1">
      <alignment horizontal="left" vertical="center" wrapText="1"/>
    </xf>
    <xf numFmtId="0" fontId="24" fillId="0" borderId="6" xfId="6" applyFont="1" applyBorder="1" applyAlignment="1">
      <alignment horizontal="left" vertical="center" wrapText="1"/>
    </xf>
    <xf numFmtId="0" fontId="22" fillId="0" borderId="4" xfId="6" applyFont="1" applyBorder="1" applyAlignment="1">
      <alignment horizontal="left" vertical="center" wrapText="1"/>
    </xf>
    <xf numFmtId="0" fontId="24" fillId="0" borderId="4" xfId="6" applyFont="1" applyBorder="1" applyAlignment="1">
      <alignment horizontal="left" vertical="center" wrapText="1"/>
    </xf>
    <xf numFmtId="0" fontId="22" fillId="4" borderId="4" xfId="6" applyFont="1" applyFill="1" applyBorder="1" applyAlignment="1">
      <alignment horizontal="left" vertical="center" wrapText="1"/>
    </xf>
    <xf numFmtId="0" fontId="23" fillId="3" borderId="4" xfId="6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right" indent="1"/>
    </xf>
    <xf numFmtId="0" fontId="3" fillId="0" borderId="5" xfId="1" applyFont="1" applyBorder="1" applyAlignment="1">
      <alignment horizontal="right" indent="1"/>
    </xf>
    <xf numFmtId="0" fontId="3" fillId="0" borderId="6" xfId="1" applyFont="1" applyBorder="1" applyAlignment="1">
      <alignment horizontal="right" indent="1"/>
    </xf>
    <xf numFmtId="0" fontId="15" fillId="0" borderId="5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right" vertical="top" wrapText="1"/>
    </xf>
    <xf numFmtId="0" fontId="6" fillId="0" borderId="6" xfId="1" applyFont="1" applyBorder="1" applyAlignment="1">
      <alignment horizontal="right" vertical="top" wrapText="1"/>
    </xf>
    <xf numFmtId="0" fontId="13" fillId="0" borderId="5" xfId="1" applyFont="1" applyBorder="1" applyAlignment="1">
      <alignment horizontal="right" vertical="top" wrapText="1"/>
    </xf>
    <xf numFmtId="0" fontId="13" fillId="0" borderId="6" xfId="1" applyFont="1" applyBorder="1" applyAlignment="1">
      <alignment horizontal="right" vertical="top" wrapText="1"/>
    </xf>
    <xf numFmtId="0" fontId="17" fillId="0" borderId="5" xfId="1" applyFont="1" applyBorder="1" applyAlignment="1">
      <alignment horizontal="right"/>
    </xf>
    <xf numFmtId="0" fontId="17" fillId="0" borderId="6" xfId="1" applyFont="1" applyBorder="1" applyAlignment="1">
      <alignment horizontal="right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/>
    </xf>
    <xf numFmtId="0" fontId="13" fillId="0" borderId="0" xfId="1" applyFont="1" applyAlignment="1">
      <alignment wrapText="1"/>
    </xf>
    <xf numFmtId="0" fontId="3" fillId="0" borderId="10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28" fillId="2" borderId="0" xfId="8" applyFont="1" applyFill="1" applyAlignment="1">
      <alignment horizontal="center" vertical="center" wrapText="1"/>
    </xf>
    <xf numFmtId="0" fontId="28" fillId="0" borderId="0" xfId="8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20" fillId="0" borderId="0" xfId="10" applyFont="1" applyAlignment="1">
      <alignment horizontal="left" wrapText="1"/>
    </xf>
    <xf numFmtId="0" fontId="28" fillId="0" borderId="0" xfId="8" applyFont="1" applyAlignment="1">
      <alignment wrapText="1"/>
    </xf>
    <xf numFmtId="49" fontId="6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wrapText="1"/>
    </xf>
    <xf numFmtId="0" fontId="10" fillId="0" borderId="4" xfId="0" applyFont="1" applyBorder="1" applyAlignment="1">
      <alignment horizontal="left" vertical="center" wrapText="1"/>
    </xf>
  </cellXfs>
  <cellStyles count="12">
    <cellStyle name="Normal" xfId="2" xr:uid="{F414A228-56D5-417D-8184-C1F98D3275B6}"/>
    <cellStyle name="Обычный" xfId="0" builtinId="0"/>
    <cellStyle name="Обычный 2" xfId="1" xr:uid="{80B2585F-2752-4B63-B1CE-CF54B74E05F1}"/>
    <cellStyle name="Обычный 2 2" xfId="3" xr:uid="{D4207D31-2BCB-4AA1-943E-90AF4533F7E3}"/>
    <cellStyle name="Обычный 2 2 2 2" xfId="6" xr:uid="{DEE2C9A9-23DD-4D11-8EBE-FF7296BD70CD}"/>
    <cellStyle name="Обычный 2 2 3" xfId="10" xr:uid="{BA2A3821-2B6C-4A37-8DDC-C05C5D4BFD79}"/>
    <cellStyle name="Обычный 3" xfId="9" xr:uid="{56367E15-4CCB-45FA-B7C5-00875252D16A}"/>
    <cellStyle name="Обычный 3 2 2" xfId="8" xr:uid="{A032927D-8E26-4111-8EE5-FF755F1E7D71}"/>
    <cellStyle name="Обычный 7" xfId="4" xr:uid="{32CCC017-7C0A-4CA1-A6BF-AFF9E31B72A5}"/>
    <cellStyle name="СводРасч" xfId="7" xr:uid="{C2B65FF5-CAED-4CB0-9A5A-AA5EDAFDC2E7}"/>
    <cellStyle name="Финансовый" xfId="11" builtinId="3"/>
    <cellStyle name="Финансовый 2 2" xfId="5" xr:uid="{CAE30447-093D-4C44-B4F0-D362FCC457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t.ivanova\My%20Documents\&#1042;&#1086;&#1083;&#1078;&#1089;&#1082;&#1080;&#1081;%20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&#1089;&#1084;&#1077;&#1090;&#1085;&#1099;&#1081;%20&#1086;&#1090;&#1076;&#1077;&#1083;\&#1056;&#1040;&#1041;&#1054;&#1058;&#1040;\&#1057;&#1054;%2001\00%20&#1048;&#1085;&#1090;&#1077;&#1075;&#1088;%20&#1052;&#1069;&#1057;%203&#1072;&#1087;.%20&#1057;&#1080;&#1073;&#1080;&#1088;&#1080;\00%20&#1055;&#1057;%20&#1041;&#1072;&#1088;&#1089;&#1086;&#1074;&#1086;\&#1042;&#1040;&#1056;%202\&#1041;&#1072;&#1088;&#1089;&#1086;&#1074;&#1086;%20&#1057;&#1087;&#1077;&#1094;-&#1103;%20&#8470;%202%20&#1082;&#1086;&#1088;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nelly\Local%20Settings\Temporary%20Internet%20Files\Content.Outlook\7HND9HV6\ZubovProject\&#1055;&#1088;&#1086;&#1077;&#1082;&#1090;&#1099;\&#1057;&#1084;&#1077;&#1090;&#1099;\&#1057;&#1041;&#1062;%201997%20&#1042;&#1040;&#1056;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\economics\&#1054;&#1041;&#1065;&#1040;&#1071;%20&#1057;&#1040;&#1042;&#1055;&#1069;\&#1053;%20&#1080;%20&#1054;%20&#1082;%20&#1088;\&#1056;&#1055;&#1044;&#1040;%20&#1055;&#1058;\&#1057;&#1052;&#1045;&#1058;&#1040;%20&#1056;&#1055;&#1044;&#1040;_&#1055;&#1058;_&#1053;&#1086;&#1074;&#1072;&#1103;%20&#1092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Этапы"/>
      <sheetName val="ППО"/>
      <sheetName val="ТЗ"/>
      <sheetName val="ТРП (Метро) (2)"/>
      <sheetName val="ТРП (Метро)"/>
      <sheetName val="ТРП"/>
      <sheetName val="МВИ"/>
      <sheetName val="Ввод в оп эксп"/>
      <sheetName val="Сертифик"/>
      <sheetName val="СМР (Метро)"/>
      <sheetName val="СМР"/>
      <sheetName val="ПНР"/>
      <sheetName val="Ввод в пост эксп"/>
      <sheetName val="Госреестр"/>
      <sheetName val="Лист4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С"/>
      <sheetName val="Справочник"/>
      <sheetName val="Прайс"/>
      <sheetName val="ПС Барсово"/>
      <sheetName val="ПС Варьеган"/>
      <sheetName val="Васильев"/>
      <sheetName val="Зима"/>
      <sheetName val="Кварц"/>
      <sheetName val="Кирьяновская"/>
      <sheetName val="ПС Комета"/>
      <sheetName val="Компрессорная"/>
      <sheetName val="Космос"/>
      <sheetName val="ПС КС-3"/>
      <sheetName val="Лас-еган"/>
      <sheetName val="Мачтовая"/>
      <sheetName val="Мегион"/>
      <sheetName val="Мираж"/>
      <sheetName val="Мирная"/>
      <sheetName val="Надежда"/>
      <sheetName val="Орбита"/>
      <sheetName val="Прогресс"/>
      <sheetName val="Северный Варьеган"/>
      <sheetName val="Топаз"/>
      <sheetName val="Урьевская"/>
      <sheetName val="Эмтор"/>
      <sheetName val="В работу 3"/>
      <sheetName val="В работу2"/>
      <sheetName val="В работу1"/>
      <sheetName val="В работу"/>
      <sheetName val="ПС Сотник"/>
      <sheetName val="ЦКУ"/>
      <sheetName val="ТКУ"/>
      <sheetName val="Шкаф учета"/>
    </sheetNames>
    <sheetDataSet>
      <sheetData sheetId="0" refreshError="1"/>
      <sheetData sheetId="1">
        <row r="1">
          <cell r="A1" t="str">
            <v>Оборудование</v>
          </cell>
          <cell r="B1" t="str">
            <v>шт</v>
          </cell>
          <cell r="C1" t="str">
            <v>Шкаф ЦКУ</v>
          </cell>
        </row>
        <row r="2">
          <cell r="A2" t="str">
            <v>Материалы</v>
          </cell>
          <cell r="B2" t="str">
            <v>кг</v>
          </cell>
          <cell r="C2" t="str">
            <v>Шкаф ТКУ-1</v>
          </cell>
        </row>
        <row r="3">
          <cell r="A3" t="str">
            <v>Программное обеспечение</v>
          </cell>
          <cell r="B3" t="str">
            <v>м</v>
          </cell>
          <cell r="C3" t="str">
            <v>Шкаф учета-1</v>
          </cell>
        </row>
        <row r="4">
          <cell r="A4" t="str">
            <v>Прочие</v>
          </cell>
          <cell r="B4" t="str">
            <v>т</v>
          </cell>
          <cell r="C4" t="str">
            <v>Прочее</v>
          </cell>
        </row>
        <row r="5">
          <cell r="A5" t="str">
            <v>Кабельная продукция</v>
          </cell>
          <cell r="B5" t="str">
            <v>компл</v>
          </cell>
          <cell r="C5" t="str">
            <v>Шкаф ТКУ-2</v>
          </cell>
        </row>
        <row r="6">
          <cell r="C6" t="str">
            <v>Шкаф учета-2</v>
          </cell>
        </row>
        <row r="7">
          <cell r="C7" t="str">
            <v>Шкаф ТКУ-3</v>
          </cell>
        </row>
        <row r="8">
          <cell r="C8" t="str">
            <v>Шкаф учета-3</v>
          </cell>
        </row>
      </sheetData>
      <sheetData sheetId="2">
        <row r="2">
          <cell r="A2" t="str">
            <v>Din-рейка NS 35/7,5</v>
          </cell>
        </row>
        <row r="3">
          <cell r="A3" t="str">
            <v>Din-рейка симметричная 35мм, 600мм</v>
          </cell>
        </row>
        <row r="4">
          <cell r="A4" t="str">
            <v>GSM-модем OnCell 3110</v>
          </cell>
        </row>
        <row r="5">
          <cell r="A5" t="str">
            <v>Автоматический выключатель 16А х-ка С</v>
          </cell>
        </row>
        <row r="6">
          <cell r="A6" t="str">
            <v>Автоматический выключатель 1А х-ка С</v>
          </cell>
        </row>
        <row r="7">
          <cell r="A7" t="str">
            <v>Автоматический выключатель 20А х-ка С</v>
          </cell>
        </row>
        <row r="8">
          <cell r="A8" t="str">
            <v>Автоматический выключатель 25А х-ка С</v>
          </cell>
        </row>
        <row r="9">
          <cell r="A9" t="str">
            <v>Автоматический выключатель 2А х-ка С</v>
          </cell>
        </row>
        <row r="10">
          <cell r="A10" t="str">
            <v>Автоматический выключатель 3А х-ка С</v>
          </cell>
        </row>
        <row r="11">
          <cell r="A11" t="str">
            <v>Автоматический выключатель 4 А х-ка С</v>
          </cell>
        </row>
        <row r="12">
          <cell r="A12" t="str">
            <v>Автоматический выключатель 40А х-ка С</v>
          </cell>
        </row>
        <row r="13">
          <cell r="A13" t="str">
            <v>Автоматический выключатель 6А х-ка С</v>
          </cell>
        </row>
        <row r="14">
          <cell r="A14" t="str">
            <v>Адаптер 3ЕВ (смещение назад на 100мм, для 19" профиля TS)</v>
          </cell>
        </row>
        <row r="15">
          <cell r="A15" t="str">
            <v>Адаптерный элемент 1ЕВ 19" (для TS)</v>
          </cell>
        </row>
        <row r="16">
          <cell r="A16" t="str">
            <v>Асинхронный сервер RS-232/522/485 в Ethernet Nport 6250</v>
          </cell>
        </row>
        <row r="17">
          <cell r="A17" t="str">
            <v>Асинхронный сервер RS-232/522/485 в Ethernet Nport 6450</v>
          </cell>
        </row>
        <row r="18">
          <cell r="A18" t="str">
            <v>Асинхронный сервер RS-232/522/485 в Ethernet Nport 6650</v>
          </cell>
        </row>
        <row r="19">
          <cell r="A19" t="str">
            <v>Бирка маркировочная тип 1</v>
          </cell>
        </row>
        <row r="20">
          <cell r="A20" t="str">
            <v>Блок питания 45W/2A</v>
          </cell>
        </row>
        <row r="21">
          <cell r="A21" t="str">
            <v>Блок питания АТ-4012</v>
          </cell>
        </row>
        <row r="22">
          <cell r="A22" t="str">
            <v>Боковые стенки на винтах (2 шт.)</v>
          </cell>
        </row>
        <row r="23">
          <cell r="A23" t="str">
            <v>Боковые стенки на винтах (для TS, TS-IT)</v>
          </cell>
        </row>
        <row r="24">
          <cell r="A24" t="str">
            <v>Винт самонарезающий с шлицем "звездочка" М5*10</v>
          </cell>
        </row>
        <row r="25">
          <cell r="A25" t="str">
            <v>Винт со шлицем "звездочка" М6*12</v>
          </cell>
        </row>
        <row r="26">
          <cell r="A26" t="str">
            <v>Дверь обзорная, с вентиляцией (1 шт.)</v>
          </cell>
        </row>
        <row r="27">
          <cell r="A27" t="str">
            <v>Зажим для кабеля 14-18мм</v>
          </cell>
        </row>
        <row r="28">
          <cell r="A28" t="str">
            <v>Зажим для кабеля 18-22мм</v>
          </cell>
        </row>
        <row r="29">
          <cell r="A29" t="str">
            <v>Зажим для кабеля 6-12мм</v>
          </cell>
        </row>
        <row r="30">
          <cell r="A30" t="str">
            <v>Зажим наборный проходной ЗН 24</v>
          </cell>
        </row>
        <row r="31">
          <cell r="A31" t="str">
            <v>Закладная гайка М6</v>
          </cell>
        </row>
        <row r="32">
          <cell r="A32" t="str">
            <v>Источник бесперебойного питания APC Smart-UPS RT 2000VA RM 230 V</v>
          </cell>
        </row>
        <row r="33">
          <cell r="A33" t="str">
            <v>Кабель оптический ОГЦ-4А-7кН</v>
          </cell>
        </row>
        <row r="34">
          <cell r="A34" t="str">
            <v>Кабель оптический ОТЦ-4А-2,7</v>
          </cell>
        </row>
        <row r="35">
          <cell r="A35" t="str">
            <v>Кабель питания PC-189-VDE-3M</v>
          </cell>
        </row>
        <row r="36">
          <cell r="A36" t="str">
            <v>Кабель промышленного интерфейса 2х2х0,6мм2</v>
          </cell>
        </row>
        <row r="37">
          <cell r="A37" t="str">
            <v>Кабель промышленного интерфейса 4х2х0,5мм2 FTP</v>
          </cell>
        </row>
        <row r="38">
          <cell r="A38" t="str">
            <v>Кабель промышленного интерфейса 4х2х0,5мм2 UTP</v>
          </cell>
        </row>
        <row r="39">
          <cell r="A39" t="str">
            <v>Кабель силовой 3х6мм2</v>
          </cell>
        </row>
        <row r="40">
          <cell r="A40" t="str">
            <v>Кабель силовой ВВГнгLS 2х1,5 мм2</v>
          </cell>
        </row>
        <row r="41">
          <cell r="A41" t="str">
            <v>Кабель силовой ВВГнгLS 3х2,5 мм2</v>
          </cell>
        </row>
        <row r="42">
          <cell r="A42" t="str">
            <v>Кабель силовой ВВГнгLS 3х4 мм2</v>
          </cell>
        </row>
        <row r="43">
          <cell r="A43" t="str">
            <v>Кабельная шина 4191.000</v>
          </cell>
        </row>
        <row r="44">
          <cell r="A44" t="str">
            <v>Кабельная шина 4192.000</v>
          </cell>
        </row>
        <row r="45">
          <cell r="A45" t="str">
            <v>Кабельный канал DKC/ ДКС 01134 Т1-Е 40*40 (RAL 7030)</v>
          </cell>
        </row>
        <row r="46">
          <cell r="A46" t="str">
            <v>Кабельный канал перфорированный 25х40мм</v>
          </cell>
        </row>
        <row r="47">
          <cell r="A47" t="str">
            <v>Кабельный канал перфорированный 60х80</v>
          </cell>
        </row>
        <row r="48">
          <cell r="A48" t="str">
            <v>Кабельный канал перфорированный для профиля TS (50мм)</v>
          </cell>
        </row>
        <row r="49">
          <cell r="A49" t="str">
            <v>Каркас шкафа с  дверью, задней стенкой, монтажной панелью, потолочной панелью, панелями основания, 2 монтажные перемычки по глубине.</v>
          </cell>
        </row>
        <row r="50">
          <cell r="A50" t="str">
            <v>Каркас шкафа с задней дверью, 19" передние монтажные профили, потолочной панелью, панелью основания, 2 монтажные перемычки по глубине.</v>
          </cell>
        </row>
        <row r="51">
          <cell r="A51" t="str">
            <v>Клемма проходная N синяя 2,5/5</v>
          </cell>
        </row>
        <row r="52">
          <cell r="A52" t="str">
            <v>Клемма проходная N синяя 6/8</v>
          </cell>
        </row>
        <row r="53">
          <cell r="A53" t="str">
            <v>Клемма проходная PE жел/зел. С контактом на DIN-рейку</v>
          </cell>
        </row>
        <row r="54">
          <cell r="A54" t="str">
            <v>Клемма проходная UT 2,5</v>
          </cell>
        </row>
        <row r="55">
          <cell r="A55" t="str">
            <v>Колпачки изолирующие RG-45 Boot-BL</v>
          </cell>
        </row>
        <row r="56">
          <cell r="A56" t="str">
            <v>Колпачки изолирующие RG-45 Boot-GN</v>
          </cell>
        </row>
        <row r="57">
          <cell r="A57" t="str">
            <v>Колпачки изолирующие RG-45 Boot-GY</v>
          </cell>
        </row>
        <row r="58">
          <cell r="A58" t="str">
            <v>Колпачки изолирующие RG-45 Boot-RD</v>
          </cell>
        </row>
        <row r="59">
          <cell r="A59" t="str">
            <v>Комплект деталей для защиты места сварки (гильзы 60 мм)</v>
          </cell>
        </row>
        <row r="60">
          <cell r="A60" t="str">
            <v xml:space="preserve">Комплект заземления, смонтированный </v>
          </cell>
        </row>
        <row r="61">
          <cell r="A61" t="str">
            <v>Концевая крышка D-UT 2,5/10</v>
          </cell>
        </row>
        <row r="62">
          <cell r="A62" t="str">
            <v>Коробка испытательная переходная ЛИМГ</v>
          </cell>
        </row>
        <row r="63">
          <cell r="A63" t="str">
            <v>Кросс оптический СПЛ-микрокросс-4-SC</v>
          </cell>
        </row>
        <row r="64">
          <cell r="A64" t="str">
            <v>Кросс оптический СПЛ-микрокросс-8-SC</v>
          </cell>
        </row>
        <row r="65">
          <cell r="A65" t="str">
            <v>Кросс стоечный СКРУ-M19-1U/P-C16/24-SC-(AD-SC-SM+PT-SM-SC-1)</v>
          </cell>
        </row>
        <row r="66">
          <cell r="A66" t="str">
            <v>Крышка для защиты компонентов от прикосновения и пыли AH-ME</v>
          </cell>
        </row>
        <row r="67">
          <cell r="A67" t="str">
            <v>Крышка короба DKC/ ДКС 01134 Т1-Е 40*40</v>
          </cell>
        </row>
        <row r="68">
          <cell r="A68" t="str">
            <v>Крышка торцевая КТ 4</v>
          </cell>
        </row>
        <row r="69">
          <cell r="A69" t="str">
            <v>Маркировка для клеммных модулей UC-TM</v>
          </cell>
        </row>
        <row r="70">
          <cell r="A70" t="str">
            <v>Медиа-конвертер Ethernet 10/100BaseTX в 100BaseFX (одномодовое оптоволокно)</v>
          </cell>
        </row>
        <row r="71">
          <cell r="A71" t="str">
            <v>Монтажная перемычка TS (вн.монтаж,дл. 600мм)</v>
          </cell>
        </row>
        <row r="72">
          <cell r="A72" t="str">
            <v>Монтажная перемычка TS (вн.монтаж,дл. 800мм) 4579.000</v>
          </cell>
        </row>
        <row r="73">
          <cell r="A73" t="str">
            <v>Монтажная перемычка TS (внеш.монтаж, дл. 800мм) 4697.000</v>
          </cell>
        </row>
        <row r="74">
          <cell r="A74" t="str">
            <v>Монтажное шасси TS 17х73 мм (внутр. монтаж, дл.600мм)</v>
          </cell>
        </row>
        <row r="75">
          <cell r="A75" t="str">
            <v>Наконечник штыревой круглый изолированный 1,5-2,5 мм2/НШкИ 2,5-12</v>
          </cell>
        </row>
        <row r="76">
          <cell r="A76" t="str">
            <v>Направляющие шины (для 19" профиля TS)</v>
          </cell>
        </row>
        <row r="77">
          <cell r="A77" t="str">
            <v xml:space="preserve">Ноутбук   15.6" HD/Intel Core i3-3120M 2.5GHz/4GB/500GB/GFGT710M 2GB/HM77/DVD/WiFi n/BT4.0/USB3.0/HDcam/5in1/6cell/2.6kg/W8/BLACK
</v>
          </cell>
        </row>
        <row r="78">
          <cell r="A78" t="str">
            <v>Опорная рейка APH-ME</v>
          </cell>
        </row>
        <row r="79">
          <cell r="A79" t="str">
            <v>Оптический патч-корд одномодовый</v>
          </cell>
        </row>
        <row r="80">
          <cell r="A80" t="str">
            <v>Оптический патч-корд одномодовый дуплексный</v>
          </cell>
        </row>
        <row r="81">
          <cell r="A81" t="str">
            <v>Оптический преобразователь АЕ2</v>
          </cell>
        </row>
        <row r="82">
          <cell r="A82" t="str">
            <v>Панели цоколя боковые, 100 мм 8601.065</v>
          </cell>
        </row>
        <row r="83">
          <cell r="A83" t="str">
            <v>Панели цоколя боковые, 100 мм 8601.085</v>
          </cell>
        </row>
        <row r="84">
          <cell r="A84" t="str">
            <v>Панель глухая 2ЕВ (для 19" профиля TS)</v>
          </cell>
        </row>
        <row r="85">
          <cell r="A85" t="str">
            <v xml:space="preserve">Передняя панель глухая 19" 1ЕВ  </v>
          </cell>
        </row>
        <row r="86">
          <cell r="A86" t="str">
            <v xml:space="preserve">Передняя панель глухая 19" 2ЕВ  </v>
          </cell>
        </row>
        <row r="87">
          <cell r="A87" t="str">
            <v>Перемычка FBS 10-5</v>
          </cell>
        </row>
        <row r="88">
          <cell r="A88" t="str">
            <v xml:space="preserve">Пигтейл (монтажный шнур)  </v>
          </cell>
        </row>
        <row r="89">
          <cell r="A89" t="str">
            <v>ПО Энергосфера</v>
          </cell>
        </row>
        <row r="90">
          <cell r="A90" t="str">
            <v>Поддон (для документации, 2ЕВ)</v>
          </cell>
        </row>
        <row r="91">
          <cell r="A91" t="str">
            <v>Прижим для С-образной рейки РЗ-1</v>
          </cell>
        </row>
        <row r="92">
          <cell r="A92" t="str">
            <v>Принтер Aficio SP 311DN</v>
          </cell>
        </row>
        <row r="93">
          <cell r="A93" t="str">
            <v>Провод 1,5 мм2</v>
          </cell>
        </row>
        <row r="94">
          <cell r="A94" t="str">
            <v>Провод 2,5 мм2</v>
          </cell>
        </row>
        <row r="95">
          <cell r="A95" t="str">
            <v>Провод гибкий 6мм2 ЖЗ</v>
          </cell>
        </row>
        <row r="96">
          <cell r="A96" t="str">
            <v>Провод ПуВ 1,5 синий</v>
          </cell>
        </row>
        <row r="97">
          <cell r="A97" t="str">
            <v>Провод ПуВ 1,5 черный</v>
          </cell>
        </row>
        <row r="98">
          <cell r="A98" t="str">
            <v>Провод ПуВ 2,5 белый</v>
          </cell>
        </row>
        <row r="99">
          <cell r="A99" t="str">
            <v>Провод ПуВ 2,5 желтый</v>
          </cell>
        </row>
        <row r="100">
          <cell r="A100" t="str">
            <v>Провод ПуВ 2,5 зеленый</v>
          </cell>
        </row>
        <row r="101">
          <cell r="A101" t="str">
            <v>Провод ПуВ 2,5 красный</v>
          </cell>
        </row>
        <row r="102">
          <cell r="A102" t="str">
            <v>Провод ПуВ 2,5 синий</v>
          </cell>
        </row>
        <row r="103">
          <cell r="A103" t="str">
            <v>Провод ПуГВ 1,5 синий</v>
          </cell>
        </row>
        <row r="104">
          <cell r="A104" t="str">
            <v>Провод ПуГВ 1,5 черный</v>
          </cell>
        </row>
        <row r="105">
          <cell r="A105" t="str">
            <v>Провод ПуГВ 2,5 белый</v>
          </cell>
        </row>
        <row r="106">
          <cell r="A106" t="str">
            <v>Провод ПуГВ 2,5 желтый</v>
          </cell>
        </row>
        <row r="107">
          <cell r="A107" t="str">
            <v>Провод ПуГВ 2,5 зеленый</v>
          </cell>
        </row>
        <row r="108">
          <cell r="A108" t="str">
            <v>Провод ПуГВ 2,5 красный</v>
          </cell>
        </row>
        <row r="109">
          <cell r="A109" t="str">
            <v>Провод ПуГВ 2,5 синий</v>
          </cell>
        </row>
        <row r="110">
          <cell r="A110" t="str">
            <v>Промышленный компьютер iRobo в комплекте с KVM-консолью, с предустановленной Windows 7, Office 2010 и Антивирусом Eset</v>
          </cell>
        </row>
        <row r="111">
          <cell r="A111" t="str">
            <v>Профиль для ввода кабеля, сзади (1 шт.)</v>
          </cell>
        </row>
        <row r="112">
          <cell r="A112" t="str">
            <v>Проходной соединитель, (для одномодового кабеля), simplex</v>
          </cell>
        </row>
        <row r="113">
          <cell r="A113" t="str">
            <v>Пружинные гайки М5</v>
          </cell>
        </row>
        <row r="114">
          <cell r="A114" t="str">
            <v>Разветвитель интерфейса ПР-3</v>
          </cell>
        </row>
        <row r="115">
          <cell r="A115" t="str">
            <v>Разветвитель интерфейса РК-1</v>
          </cell>
        </row>
        <row r="116">
          <cell r="A116" t="str">
            <v>Разделительный трансформатор однофазный 220/220 В</v>
          </cell>
        </row>
        <row r="117">
          <cell r="A117" t="str">
            <v>Разъем RJ-45</v>
          </cell>
        </row>
        <row r="118">
          <cell r="A118" t="str">
            <v>Разъем RJ45 PLUG-8P8C-U-C5</v>
          </cell>
        </row>
        <row r="119">
          <cell r="A119" t="str">
            <v>Разъем RJ-45 PLUG-8P8C-U-C5-SH</v>
          </cell>
        </row>
        <row r="120">
          <cell r="A120" t="str">
            <v>Разъем и корпус для разъема DB-9F</v>
          </cell>
        </row>
        <row r="121">
          <cell r="A121" t="str">
            <v xml:space="preserve">Регулировочные ножки </v>
          </cell>
        </row>
        <row r="122">
          <cell r="A122" t="str">
            <v>Рейка РЗ-1</v>
          </cell>
        </row>
        <row r="123">
          <cell r="A123" t="str">
            <v>Реле выбора фаз</v>
          </cell>
        </row>
        <row r="124">
          <cell r="A124" t="str">
            <v>Розетка щитовая</v>
          </cell>
        </row>
        <row r="125">
          <cell r="A125" t="str">
            <v>Розетка щитовая на Din-рейку</v>
          </cell>
        </row>
        <row r="126">
          <cell r="A126" t="str">
            <v>Самонарезающий винт с шестигранной головкой М5*10</v>
          </cell>
        </row>
        <row r="127">
          <cell r="A127" t="str">
            <v>Саморез со шпицем "Звездочка" 5*13</v>
          </cell>
        </row>
        <row r="128">
          <cell r="A128" t="str">
            <v>Секционная монтажная панель (500*300мм, для TS)</v>
          </cell>
        </row>
        <row r="129">
          <cell r="A129" t="str">
            <v>Система переключения питания</v>
          </cell>
        </row>
        <row r="130">
          <cell r="A130" t="str">
            <v>Скользящие гайки М5</v>
          </cell>
        </row>
        <row r="131">
          <cell r="A131" t="str">
            <v>Стопор оконечный безвинтовой</v>
          </cell>
        </row>
        <row r="132">
          <cell r="A132" t="str">
            <v>Счетчик A1802RALQ-P4GB-DW-4 (0,2S/0,5; 2xRS-485; 100-380В; 1(5)A)</v>
          </cell>
        </row>
        <row r="133">
          <cell r="A133" t="str">
            <v>Счетчик A1802RALQ-P4GB-DW-4 (0,2S/0,5; 2xRS-485; 100-380В; 5(10)A)</v>
          </cell>
        </row>
        <row r="134">
          <cell r="A134" t="str">
            <v>Счетчик A1820RLQ-P4GB-DW-4 (0,5S/1,0; 2xRS-485; 3x220/380В; 5(120)A)</v>
          </cell>
        </row>
        <row r="135">
          <cell r="A135" t="str">
            <v>Управляемый резервируемый Ethernet коммутатор EDS-518A-SS-SC</v>
          </cell>
        </row>
        <row r="136">
          <cell r="A136" t="str">
            <v>УСПД на базе ЭКОМ-3000  R-C100-TM-TE-G</v>
          </cell>
        </row>
        <row r="137">
          <cell r="A137" t="str">
            <v>УСПД на базе ЭКОМ-3000  R-C25-TM-TE-G</v>
          </cell>
        </row>
        <row r="138">
          <cell r="A138" t="str">
            <v>УСПД на базе ЭКОМ-3000  R-C50-TM-TE-G</v>
          </cell>
        </row>
        <row r="139">
          <cell r="A139" t="str">
            <v>Фланш-панель с мембраной 4 разм.</v>
          </cell>
        </row>
        <row r="140">
          <cell r="A140" t="str">
            <v xml:space="preserve">Центральная точка заземления </v>
          </cell>
        </row>
        <row r="141">
          <cell r="A141" t="str">
            <v>Шкаф IP 66 700х500х250 мм с монтажной панелью</v>
          </cell>
        </row>
        <row r="142">
          <cell r="A142" t="str">
            <v>Шнур оптический одномодовый L=2м</v>
          </cell>
        </row>
        <row r="143">
          <cell r="A143" t="str">
            <v>Элементы замка (для TS, TS-IT)</v>
          </cell>
        </row>
        <row r="144">
          <cell r="A144" t="str">
            <v>Элементы цоколя передние и задние, 100 мм 8601.605</v>
          </cell>
        </row>
        <row r="145">
          <cell r="A145" t="str">
            <v>Элементы цоколя передние и задние, 100 мм 8601.805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</sheetNames>
    <sheetDataSet>
      <sheetData sheetId="0">
        <row r="19">
          <cell r="E19">
            <v>0</v>
          </cell>
        </row>
      </sheetData>
      <sheetData sheetId="1">
        <row r="16">
          <cell r="B16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</sheetData>
      <sheetData sheetId="2"/>
      <sheetData sheetId="3"/>
      <sheetData sheetId="4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.режим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I72" t="str">
            <v xml:space="preserve">  </v>
          </cell>
        </row>
        <row r="73">
          <cell r="I73" t="str">
            <v>АС создается на действующем или реконструируемом объекте</v>
          </cell>
        </row>
        <row r="74">
          <cell r="I74" t="str">
            <v>АС создается с использованием зарубежных технических средств</v>
          </cell>
        </row>
        <row r="75">
          <cell r="I75" t="str">
            <v>В АС предусматриваются измерительные каналы, подлежащие метрологической аттестации</v>
          </cell>
        </row>
        <row r="76">
          <cell r="I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на действующем или реконструируемом объекте</v>
          </cell>
        </row>
        <row r="125">
          <cell r="B125" t="str">
            <v>АС создается с использованием зарубежных технических средств</v>
          </cell>
        </row>
        <row r="126">
          <cell r="B126" t="str">
            <v>Разработка технической документации на АС выполняется в связи с ее реконструкцией</v>
          </cell>
        </row>
        <row r="127">
          <cell r="B127" t="str">
            <v xml:space="preserve">  </v>
          </cell>
        </row>
      </sheetData>
      <sheetData sheetId="5">
        <row r="2">
          <cell r="A2" t="str">
            <v>I квартал 2010</v>
          </cell>
        </row>
        <row r="3">
          <cell r="A3" t="str">
            <v>I квартал 2011</v>
          </cell>
        </row>
        <row r="4">
          <cell r="A4" t="str">
            <v>I квартал 2012</v>
          </cell>
        </row>
        <row r="5">
          <cell r="A5" t="str">
            <v>II квартал 2010</v>
          </cell>
        </row>
        <row r="6">
          <cell r="A6" t="str">
            <v>II квартал 2011</v>
          </cell>
        </row>
        <row r="7">
          <cell r="A7" t="str">
            <v>II квартал 2012</v>
          </cell>
        </row>
        <row r="8">
          <cell r="A8" t="str">
            <v>III квартал 2010</v>
          </cell>
        </row>
        <row r="9">
          <cell r="A9" t="str">
            <v>III квартал 2011</v>
          </cell>
        </row>
        <row r="10">
          <cell r="A10" t="str">
            <v>IV квартал 2010</v>
          </cell>
        </row>
        <row r="11">
          <cell r="A11" t="str">
            <v>IV квартал 2011</v>
          </cell>
        </row>
      </sheetData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щая новая"/>
      <sheetName val="Расшифровка новая"/>
      <sheetName val="Схема"/>
      <sheetName val="КП"/>
      <sheetName val="блоки"/>
      <sheetName val="Дельта М"/>
      <sheetName val="АВП"/>
    </sheetNames>
    <sheetDataSet>
      <sheetData sheetId="0"/>
      <sheetData sheetId="1" refreshError="1">
        <row r="44">
          <cell r="G44">
            <v>1.7995454545454548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7BF40-6762-41E9-9F17-51D05A20B712}">
  <dimension ref="A1:O54"/>
  <sheetViews>
    <sheetView tabSelected="1" zoomScale="82" zoomScaleNormal="82" workbookViewId="0">
      <selection activeCell="C23" sqref="C23"/>
    </sheetView>
  </sheetViews>
  <sheetFormatPr defaultColWidth="8.85546875" defaultRowHeight="15" x14ac:dyDescent="0.25"/>
  <cols>
    <col min="1" max="1" width="5.5703125" style="120" bestFit="1" customWidth="1"/>
    <col min="2" max="2" width="52.28515625" style="120" customWidth="1"/>
    <col min="3" max="3" width="51.28515625" style="120" customWidth="1"/>
    <col min="4" max="4" width="14.28515625" style="120" customWidth="1"/>
    <col min="5" max="5" width="10.85546875" style="120" customWidth="1"/>
    <col min="6" max="6" width="8.85546875" style="120" customWidth="1"/>
    <col min="7" max="7" width="36" style="120" customWidth="1"/>
    <col min="8" max="8" width="14.42578125" style="120" customWidth="1"/>
    <col min="9" max="9" width="14.140625" style="120" customWidth="1"/>
    <col min="10" max="10" width="16" style="120" customWidth="1"/>
    <col min="11" max="11" width="13" style="120" customWidth="1"/>
    <col min="12" max="12" width="12" style="120" customWidth="1"/>
    <col min="13" max="13" width="8.85546875" style="120"/>
    <col min="14" max="14" width="15.7109375" style="103" bestFit="1" customWidth="1"/>
    <col min="15" max="15" width="13.42578125" style="103" bestFit="1" customWidth="1"/>
    <col min="16" max="16384" width="8.85546875" style="103"/>
  </cols>
  <sheetData>
    <row r="1" spans="1:15" x14ac:dyDescent="0.25">
      <c r="A1" s="128"/>
      <c r="B1" s="128"/>
      <c r="C1" s="128"/>
      <c r="E1" s="208" t="s">
        <v>1153</v>
      </c>
      <c r="F1" s="210" t="s">
        <v>1154</v>
      </c>
      <c r="G1" s="211"/>
      <c r="H1" s="214" t="s">
        <v>1155</v>
      </c>
      <c r="I1" s="215"/>
      <c r="J1" s="215"/>
      <c r="K1" s="216"/>
      <c r="L1" s="208" t="s">
        <v>1156</v>
      </c>
      <c r="M1" s="208" t="s">
        <v>1157</v>
      </c>
    </row>
    <row r="2" spans="1:15" ht="45" x14ac:dyDescent="0.25">
      <c r="A2" s="129"/>
      <c r="B2" s="129" t="s">
        <v>1036</v>
      </c>
      <c r="C2" s="130" t="s">
        <v>1141</v>
      </c>
      <c r="E2" s="209"/>
      <c r="F2" s="212"/>
      <c r="G2" s="213"/>
      <c r="H2" s="104" t="s">
        <v>1158</v>
      </c>
      <c r="I2" s="104" t="s">
        <v>1159</v>
      </c>
      <c r="J2" s="104" t="s">
        <v>1160</v>
      </c>
      <c r="K2" s="104" t="s">
        <v>1161</v>
      </c>
      <c r="L2" s="209"/>
      <c r="M2" s="209"/>
    </row>
    <row r="3" spans="1:15" x14ac:dyDescent="0.25">
      <c r="A3" s="131"/>
      <c r="B3" s="131"/>
      <c r="C3" s="131"/>
      <c r="E3" s="105">
        <v>1</v>
      </c>
      <c r="F3" s="217">
        <v>2</v>
      </c>
      <c r="G3" s="218"/>
      <c r="H3" s="105">
        <v>3</v>
      </c>
      <c r="I3" s="105">
        <v>4</v>
      </c>
      <c r="J3" s="105">
        <v>5</v>
      </c>
      <c r="K3" s="105">
        <v>6</v>
      </c>
      <c r="L3" s="105">
        <v>7</v>
      </c>
      <c r="M3" s="105">
        <v>8</v>
      </c>
    </row>
    <row r="4" spans="1:15" x14ac:dyDescent="0.25">
      <c r="A4" s="129"/>
      <c r="B4" s="129"/>
      <c r="C4" s="129"/>
      <c r="E4" s="106" t="s">
        <v>1162</v>
      </c>
      <c r="F4" s="219" t="s">
        <v>1163</v>
      </c>
      <c r="G4" s="220"/>
      <c r="H4" s="107"/>
      <c r="I4" s="107"/>
      <c r="J4" s="107"/>
      <c r="K4" s="107"/>
      <c r="L4" s="107"/>
      <c r="M4" s="107"/>
    </row>
    <row r="5" spans="1:15" x14ac:dyDescent="0.25">
      <c r="A5" s="129"/>
      <c r="B5" s="129"/>
      <c r="C5" s="129"/>
      <c r="E5" s="108" t="s">
        <v>1164</v>
      </c>
      <c r="F5" s="221" t="s">
        <v>1165</v>
      </c>
      <c r="G5" s="222"/>
      <c r="H5" s="109">
        <f>ССРСС!G70</f>
        <v>29750.080000000002</v>
      </c>
      <c r="I5" s="110">
        <f>ССРСС!D75+ССРСС!E75</f>
        <v>193356.91</v>
      </c>
      <c r="J5" s="110">
        <f>ССРСС!F75</f>
        <v>335534.40999999997</v>
      </c>
      <c r="K5" s="109">
        <f>ССРСС!G75-ССРСС!G70</f>
        <v>83596.429999999993</v>
      </c>
      <c r="L5" s="186">
        <f>SUM(H5:K5)</f>
        <v>642237.82999999984</v>
      </c>
      <c r="M5" s="111" t="s">
        <v>1166</v>
      </c>
    </row>
    <row r="6" spans="1:15" ht="30" x14ac:dyDescent="0.25">
      <c r="A6" s="129"/>
      <c r="B6" s="132" t="s">
        <v>1242</v>
      </c>
      <c r="C6" s="133">
        <f>C26</f>
        <v>917282.78798319981</v>
      </c>
      <c r="E6" s="108" t="s">
        <v>1167</v>
      </c>
      <c r="F6" s="221" t="s">
        <v>1168</v>
      </c>
      <c r="G6" s="222"/>
      <c r="H6" s="110">
        <f>H5*1.2</f>
        <v>35700.095999999998</v>
      </c>
      <c r="I6" s="110">
        <f t="shared" ref="I6:K6" si="0">I5*1.2</f>
        <v>232028.29199999999</v>
      </c>
      <c r="J6" s="110">
        <f t="shared" si="0"/>
        <v>402641.29199999996</v>
      </c>
      <c r="K6" s="110">
        <f t="shared" si="0"/>
        <v>100315.71599999999</v>
      </c>
      <c r="L6" s="186">
        <f>SUM(H6:K6)</f>
        <v>770685.39599999995</v>
      </c>
      <c r="M6" s="111" t="s">
        <v>1166</v>
      </c>
    </row>
    <row r="7" spans="1:15" x14ac:dyDescent="0.25">
      <c r="A7" s="129"/>
      <c r="B7" s="129"/>
      <c r="C7" s="129"/>
      <c r="E7" s="106" t="s">
        <v>1169</v>
      </c>
      <c r="F7" s="219" t="s">
        <v>1170</v>
      </c>
      <c r="G7" s="223"/>
      <c r="H7" s="223"/>
      <c r="I7" s="220"/>
      <c r="J7" s="107"/>
      <c r="K7" s="107"/>
      <c r="L7" s="107"/>
      <c r="M7" s="112"/>
    </row>
    <row r="8" spans="1:15" x14ac:dyDescent="0.25">
      <c r="A8" s="131"/>
      <c r="B8" s="131"/>
      <c r="C8" s="131"/>
      <c r="E8" s="108" t="s">
        <v>1246</v>
      </c>
      <c r="F8" s="221" t="s">
        <v>1171</v>
      </c>
      <c r="G8" s="222"/>
      <c r="H8" s="110">
        <v>5000</v>
      </c>
      <c r="I8" s="110"/>
      <c r="J8" s="110"/>
      <c r="K8" s="110"/>
      <c r="L8" s="113">
        <f>SUM(H8:K8)</f>
        <v>5000</v>
      </c>
      <c r="M8" s="111" t="s">
        <v>1166</v>
      </c>
    </row>
    <row r="9" spans="1:15" x14ac:dyDescent="0.25">
      <c r="A9" s="129"/>
      <c r="B9" s="129"/>
      <c r="C9" s="129"/>
      <c r="E9" s="108" t="s">
        <v>1247</v>
      </c>
      <c r="F9" s="221" t="s">
        <v>1173</v>
      </c>
      <c r="G9" s="222"/>
      <c r="H9" s="110">
        <v>4931.0464300000003</v>
      </c>
      <c r="I9" s="110"/>
      <c r="J9" s="110"/>
      <c r="K9" s="110"/>
      <c r="L9" s="113">
        <f>SUM(H9:K9)</f>
        <v>4931.0464300000003</v>
      </c>
      <c r="M9" s="111" t="s">
        <v>1166</v>
      </c>
    </row>
    <row r="10" spans="1:15" x14ac:dyDescent="0.25">
      <c r="A10" s="129"/>
      <c r="B10" s="187" t="s">
        <v>1258</v>
      </c>
      <c r="C10" s="129"/>
      <c r="E10" s="108" t="s">
        <v>1248</v>
      </c>
      <c r="F10" s="221" t="s">
        <v>1174</v>
      </c>
      <c r="G10" s="222"/>
      <c r="H10" s="110">
        <v>19819.03357</v>
      </c>
      <c r="I10" s="110">
        <v>1949.9999509614438</v>
      </c>
      <c r="J10" s="110">
        <v>17549.999558652991</v>
      </c>
      <c r="K10" s="110"/>
      <c r="L10" s="113">
        <f t="shared" ref="L10:L13" si="1">SUM(H10:K10)</f>
        <v>39319.033079614434</v>
      </c>
      <c r="M10" s="111" t="s">
        <v>1166</v>
      </c>
    </row>
    <row r="11" spans="1:15" x14ac:dyDescent="0.25">
      <c r="A11" s="129"/>
      <c r="B11" s="129"/>
      <c r="C11" s="129"/>
      <c r="E11" s="108" t="s">
        <v>1249</v>
      </c>
      <c r="F11" s="221" t="s">
        <v>1175</v>
      </c>
      <c r="G11" s="222"/>
      <c r="H11" s="110"/>
      <c r="I11" s="110">
        <v>3866.6665709614399</v>
      </c>
      <c r="J11" s="110">
        <v>156281.50781084038</v>
      </c>
      <c r="K11" s="110">
        <v>27865.476666666666</v>
      </c>
      <c r="L11" s="113">
        <f t="shared" si="1"/>
        <v>188013.65104846848</v>
      </c>
      <c r="M11" s="111" t="s">
        <v>1166</v>
      </c>
      <c r="O11" s="119"/>
    </row>
    <row r="12" spans="1:15" x14ac:dyDescent="0.25">
      <c r="A12" s="134"/>
      <c r="B12" s="204" t="s">
        <v>1142</v>
      </c>
      <c r="C12" s="204"/>
      <c r="E12" s="108" t="s">
        <v>1250</v>
      </c>
      <c r="F12" s="221" t="s">
        <v>1176</v>
      </c>
      <c r="G12" s="222"/>
      <c r="H12" s="110"/>
      <c r="I12" s="110">
        <v>26468.7688517241</v>
      </c>
      <c r="J12" s="110">
        <v>161702.90263050661</v>
      </c>
      <c r="K12" s="110">
        <v>27865.476666666666</v>
      </c>
      <c r="L12" s="113">
        <f t="shared" si="1"/>
        <v>216037.14814889737</v>
      </c>
      <c r="M12" s="111" t="s">
        <v>1166</v>
      </c>
      <c r="O12" s="119"/>
    </row>
    <row r="13" spans="1:15" x14ac:dyDescent="0.25">
      <c r="A13" s="129"/>
      <c r="B13" s="129"/>
      <c r="C13" s="129"/>
      <c r="E13" s="108" t="s">
        <v>1251</v>
      </c>
      <c r="F13" s="221" t="s">
        <v>1177</v>
      </c>
      <c r="G13" s="222"/>
      <c r="H13" s="110"/>
      <c r="I13" s="110">
        <v>161071.47462635301</v>
      </c>
      <c r="J13" s="110"/>
      <c r="K13" s="110">
        <v>27865.476666666666</v>
      </c>
      <c r="L13" s="113">
        <f t="shared" si="1"/>
        <v>188936.95129301967</v>
      </c>
      <c r="M13" s="111"/>
      <c r="O13" s="119"/>
    </row>
    <row r="14" spans="1:15" ht="59.25" customHeight="1" x14ac:dyDescent="0.25">
      <c r="A14" s="129"/>
      <c r="B14" s="205" t="s">
        <v>4</v>
      </c>
      <c r="C14" s="205"/>
      <c r="E14" s="108" t="s">
        <v>1252</v>
      </c>
      <c r="F14" s="224" t="s">
        <v>1178</v>
      </c>
      <c r="G14" s="225"/>
      <c r="H14" s="114">
        <f t="shared" ref="H14:K14" si="2">SUM(H8:H13)</f>
        <v>29750.080000000002</v>
      </c>
      <c r="I14" s="114">
        <f t="shared" si="2"/>
        <v>193356.91</v>
      </c>
      <c r="J14" s="114">
        <f t="shared" si="2"/>
        <v>335534.40999999997</v>
      </c>
      <c r="K14" s="114">
        <f t="shared" si="2"/>
        <v>83596.429999999993</v>
      </c>
      <c r="L14" s="114">
        <f>SUM(L8:L13)</f>
        <v>642237.82999999996</v>
      </c>
      <c r="M14" s="111" t="s">
        <v>1166</v>
      </c>
      <c r="O14" s="119"/>
    </row>
    <row r="15" spans="1:15" x14ac:dyDescent="0.25">
      <c r="A15" s="131"/>
      <c r="B15" s="206" t="s">
        <v>5</v>
      </c>
      <c r="C15" s="206"/>
      <c r="E15" s="106" t="s">
        <v>1179</v>
      </c>
      <c r="F15" s="219" t="s">
        <v>1180</v>
      </c>
      <c r="G15" s="223"/>
      <c r="H15" s="223"/>
      <c r="I15" s="223"/>
      <c r="J15" s="220"/>
      <c r="K15" s="107"/>
      <c r="L15" s="107"/>
      <c r="M15" s="112"/>
      <c r="O15" s="119"/>
    </row>
    <row r="16" spans="1:15" x14ac:dyDescent="0.25">
      <c r="A16" s="129"/>
      <c r="B16" s="129"/>
      <c r="C16" s="129"/>
      <c r="E16" s="108" t="s">
        <v>1181</v>
      </c>
      <c r="F16" s="226" t="s">
        <v>1171</v>
      </c>
      <c r="G16" s="226"/>
      <c r="H16" s="110">
        <f>H8*$M$16/100</f>
        <v>5000</v>
      </c>
      <c r="I16" s="110">
        <f t="shared" ref="I16:K16" si="3">I8</f>
        <v>0</v>
      </c>
      <c r="J16" s="110">
        <f t="shared" si="3"/>
        <v>0</v>
      </c>
      <c r="K16" s="110">
        <f t="shared" si="3"/>
        <v>0</v>
      </c>
      <c r="L16" s="110">
        <f>SUM(H16:K16)</f>
        <v>5000</v>
      </c>
      <c r="M16" s="115">
        <v>100</v>
      </c>
      <c r="O16" s="119"/>
    </row>
    <row r="17" spans="1:15" x14ac:dyDescent="0.2">
      <c r="A17" s="129"/>
      <c r="B17" s="129"/>
      <c r="C17" s="129"/>
      <c r="D17" s="135"/>
      <c r="E17" s="108" t="s">
        <v>1182</v>
      </c>
      <c r="F17" s="226" t="s">
        <v>1173</v>
      </c>
      <c r="G17" s="226"/>
      <c r="H17" s="110">
        <f>H9*$M$17/100</f>
        <v>5192.3918907900006</v>
      </c>
      <c r="I17" s="110">
        <f t="shared" ref="I17:K17" si="4">I9*$M$17/100</f>
        <v>0</v>
      </c>
      <c r="J17" s="110">
        <f t="shared" si="4"/>
        <v>0</v>
      </c>
      <c r="K17" s="110">
        <f t="shared" si="4"/>
        <v>0</v>
      </c>
      <c r="L17" s="110">
        <f>SUM(H17:K17)</f>
        <v>5192.3918907900006</v>
      </c>
      <c r="M17" s="115">
        <v>105.3</v>
      </c>
      <c r="O17" s="119"/>
    </row>
    <row r="18" spans="1:15" ht="30" x14ac:dyDescent="0.2">
      <c r="A18" s="121" t="s">
        <v>20</v>
      </c>
      <c r="B18" s="122" t="s">
        <v>1143</v>
      </c>
      <c r="C18" s="123" t="s">
        <v>1144</v>
      </c>
      <c r="D18" s="135"/>
      <c r="E18" s="108" t="s">
        <v>1183</v>
      </c>
      <c r="F18" s="226" t="s">
        <v>1174</v>
      </c>
      <c r="G18" s="226"/>
      <c r="H18" s="110">
        <f>H10*$M$17/100*$M$18/100</f>
        <v>21787.697812575243</v>
      </c>
      <c r="I18" s="110">
        <f>I10*$M$17/100*$M$18/100</f>
        <v>2143.6973460903459</v>
      </c>
      <c r="J18" s="110">
        <f t="shared" ref="J18:K18" si="5">J10*$M$17/100*$M$18/100</f>
        <v>19293.276114813114</v>
      </c>
      <c r="K18" s="110">
        <f t="shared" si="5"/>
        <v>0</v>
      </c>
      <c r="L18" s="110">
        <f t="shared" ref="L18:L20" si="6">SUM(H18:K18)</f>
        <v>43224.6712734787</v>
      </c>
      <c r="M18" s="115">
        <v>104.4</v>
      </c>
      <c r="O18" s="119"/>
    </row>
    <row r="19" spans="1:15" x14ac:dyDescent="0.2">
      <c r="A19" s="121">
        <v>1</v>
      </c>
      <c r="B19" s="122">
        <v>2</v>
      </c>
      <c r="C19" s="124">
        <v>3</v>
      </c>
      <c r="D19" s="135"/>
      <c r="E19" s="108" t="s">
        <v>1184</v>
      </c>
      <c r="F19" s="226" t="s">
        <v>1175</v>
      </c>
      <c r="G19" s="226"/>
      <c r="H19" s="110">
        <f>H11*$M$17/100*$M$18/100*$M$19/100</f>
        <v>0</v>
      </c>
      <c r="I19" s="110">
        <f>I11*$M$17/100*$M$18/100*$M$19/100</f>
        <v>4437.7833077588621</v>
      </c>
      <c r="J19" s="110">
        <f t="shared" ref="J19:K19" si="7">J11*$M$17/100*$M$18/100*$M$19/100</f>
        <v>179364.69409667392</v>
      </c>
      <c r="K19" s="110">
        <f t="shared" si="7"/>
        <v>31981.280243496483</v>
      </c>
      <c r="L19" s="110">
        <f t="shared" si="6"/>
        <v>215783.75764792925</v>
      </c>
      <c r="M19" s="115">
        <v>104.4</v>
      </c>
      <c r="O19" s="119"/>
    </row>
    <row r="20" spans="1:15" x14ac:dyDescent="0.25">
      <c r="A20" s="121">
        <v>1</v>
      </c>
      <c r="B20" s="136" t="s">
        <v>1145</v>
      </c>
      <c r="C20" s="138">
        <f>ССРСС!H75</f>
        <v>642237.82999999996</v>
      </c>
      <c r="D20" s="125"/>
      <c r="E20" s="108" t="s">
        <v>1185</v>
      </c>
      <c r="F20" s="226" t="s">
        <v>1176</v>
      </c>
      <c r="G20" s="226"/>
      <c r="H20" s="110">
        <f>H12*$M$17/100*$M$18/100*$M$19/100*$M$20/100</f>
        <v>0</v>
      </c>
      <c r="I20" s="110">
        <f t="shared" ref="I20:K20" si="8">I12*$M$17/100*$M$18/100*$M$19/100*$M$20/100</f>
        <v>31714.919143506526</v>
      </c>
      <c r="J20" s="110">
        <f t="shared" si="8"/>
        <v>193752.66416529141</v>
      </c>
      <c r="K20" s="110">
        <f t="shared" si="8"/>
        <v>33388.45657421033</v>
      </c>
      <c r="L20" s="110">
        <f t="shared" si="6"/>
        <v>258856.03988300828</v>
      </c>
      <c r="M20" s="115">
        <v>104.4</v>
      </c>
      <c r="O20" s="119"/>
    </row>
    <row r="21" spans="1:15" x14ac:dyDescent="0.25">
      <c r="A21" s="199" t="s">
        <v>1164</v>
      </c>
      <c r="B21" s="136" t="s">
        <v>1146</v>
      </c>
      <c r="C21" s="137">
        <f>ССРСС!D75+ССРСС!E75</f>
        <v>193356.91</v>
      </c>
      <c r="D21" s="126"/>
      <c r="E21" s="108" t="s">
        <v>1186</v>
      </c>
      <c r="F21" s="221" t="s">
        <v>1177</v>
      </c>
      <c r="G21" s="222"/>
      <c r="H21" s="110">
        <f>H13*$M$17/100*$M$18/100*$M$19/100*$M$20/100*$M$21/100</f>
        <v>0</v>
      </c>
      <c r="I21" s="110">
        <f t="shared" ref="I21:K21" si="9">I13*$M$17/100*$M$18/100*$M$19/100*$M$20/100*$M$21/100</f>
        <v>201487.91396065147</v>
      </c>
      <c r="J21" s="110">
        <f t="shared" si="9"/>
        <v>0</v>
      </c>
      <c r="K21" s="110">
        <f t="shared" si="9"/>
        <v>34857.548663475587</v>
      </c>
      <c r="L21" s="110">
        <f>SUM(H21:K21)</f>
        <v>236345.46262412705</v>
      </c>
      <c r="M21" s="115">
        <v>104.4</v>
      </c>
      <c r="O21" s="119"/>
    </row>
    <row r="22" spans="1:15" x14ac:dyDescent="0.25">
      <c r="A22" s="199" t="s">
        <v>1167</v>
      </c>
      <c r="B22" s="136" t="s">
        <v>1147</v>
      </c>
      <c r="C22" s="138">
        <f>ССРСС!F75</f>
        <v>335534.40999999997</v>
      </c>
      <c r="D22" s="126"/>
      <c r="E22" s="108" t="s">
        <v>1189</v>
      </c>
      <c r="F22" s="227" t="s">
        <v>1178</v>
      </c>
      <c r="G22" s="227"/>
      <c r="H22" s="114">
        <f>SUM(H16:H21)</f>
        <v>31980.089703365244</v>
      </c>
      <c r="I22" s="114">
        <f>SUM(I16:I21)</f>
        <v>239784.31375800719</v>
      </c>
      <c r="J22" s="114">
        <f>SUM(J16:J21)</f>
        <v>392410.63437677844</v>
      </c>
      <c r="K22" s="114">
        <f>SUM(K16:K21)</f>
        <v>100227.28548118239</v>
      </c>
      <c r="L22" s="116">
        <f>SUM(L16:L21)</f>
        <v>764402.32331933326</v>
      </c>
      <c r="M22" s="117"/>
      <c r="O22" s="119"/>
    </row>
    <row r="23" spans="1:15" ht="15" customHeight="1" x14ac:dyDescent="0.25">
      <c r="A23" s="199" t="s">
        <v>1172</v>
      </c>
      <c r="B23" s="136" t="s">
        <v>1148</v>
      </c>
      <c r="C23" s="138">
        <f>ССРСС!G75</f>
        <v>113346.51</v>
      </c>
      <c r="D23" s="126"/>
      <c r="E23" s="106" t="s">
        <v>1187</v>
      </c>
      <c r="F23" s="219" t="s">
        <v>1188</v>
      </c>
      <c r="G23" s="223"/>
      <c r="H23" s="223"/>
      <c r="I23" s="223"/>
      <c r="J23" s="220"/>
      <c r="K23" s="188"/>
      <c r="L23" s="188"/>
      <c r="M23" s="189"/>
      <c r="O23" s="119"/>
    </row>
    <row r="24" spans="1:15" ht="15" customHeight="1" x14ac:dyDescent="0.25">
      <c r="A24" s="121">
        <v>2</v>
      </c>
      <c r="B24" s="136" t="s">
        <v>1149</v>
      </c>
      <c r="C24" s="138">
        <f>ССРСС!H79</f>
        <v>770685.39</v>
      </c>
      <c r="E24" s="108" t="s">
        <v>1190</v>
      </c>
      <c r="F24" s="226" t="s">
        <v>1171</v>
      </c>
      <c r="G24" s="226"/>
      <c r="H24" s="110">
        <f>H8*$M$16/100*1.2</f>
        <v>6000</v>
      </c>
      <c r="I24" s="110">
        <f>I8*1.2</f>
        <v>0</v>
      </c>
      <c r="J24" s="110">
        <f t="shared" ref="J24:K24" si="10">J8*1.2</f>
        <v>0</v>
      </c>
      <c r="K24" s="110">
        <f t="shared" si="10"/>
        <v>0</v>
      </c>
      <c r="L24" s="110">
        <f>SUM(H24:K24)</f>
        <v>6000</v>
      </c>
      <c r="M24" s="115">
        <v>100</v>
      </c>
    </row>
    <row r="25" spans="1:15" ht="15" customHeight="1" x14ac:dyDescent="0.25">
      <c r="A25" s="199" t="s">
        <v>1246</v>
      </c>
      <c r="B25" s="136" t="s">
        <v>1150</v>
      </c>
      <c r="C25" s="138">
        <f>ССРСС!H77</f>
        <v>128447.56</v>
      </c>
      <c r="E25" s="108" t="s">
        <v>1191</v>
      </c>
      <c r="F25" s="226" t="s">
        <v>1173</v>
      </c>
      <c r="G25" s="226"/>
      <c r="H25" s="110">
        <f>H9*$M$17/100*1.2</f>
        <v>6230.8702689480006</v>
      </c>
      <c r="I25" s="110">
        <f t="shared" ref="I25:J25" si="11">I9*$M$17/100*1.2</f>
        <v>0</v>
      </c>
      <c r="J25" s="110">
        <f t="shared" si="11"/>
        <v>0</v>
      </c>
      <c r="K25" s="110">
        <f>K9*$M$17/100*1.2</f>
        <v>0</v>
      </c>
      <c r="L25" s="110">
        <f t="shared" ref="L25:L27" si="12">SUM(H25:K25)</f>
        <v>6230.8702689480006</v>
      </c>
      <c r="M25" s="115">
        <v>105.3</v>
      </c>
    </row>
    <row r="26" spans="1:15" ht="28.5" customHeight="1" x14ac:dyDescent="0.25">
      <c r="A26" s="121">
        <v>3</v>
      </c>
      <c r="B26" s="136" t="s">
        <v>1151</v>
      </c>
      <c r="C26" s="139">
        <f>L33</f>
        <v>917282.78798319981</v>
      </c>
      <c r="E26" s="108" t="s">
        <v>1192</v>
      </c>
      <c r="F26" s="226" t="s">
        <v>1174</v>
      </c>
      <c r="G26" s="226"/>
      <c r="H26" s="110">
        <f>H10*$M$17/100*$M$18/100*1.2</f>
        <v>26145.237375090292</v>
      </c>
      <c r="I26" s="110">
        <f t="shared" ref="I26:K26" si="13">I10*$M$17/100*$M$18/100*1.2</f>
        <v>2572.4368153084151</v>
      </c>
      <c r="J26" s="110">
        <f>J10*$M$17/100*$M$18/100*1.2</f>
        <v>23151.931337775735</v>
      </c>
      <c r="K26" s="110">
        <f t="shared" si="13"/>
        <v>0</v>
      </c>
      <c r="L26" s="110">
        <f>SUM(H26:K26)</f>
        <v>51869.605528174441</v>
      </c>
      <c r="M26" s="115">
        <v>104.4</v>
      </c>
    </row>
    <row r="27" spans="1:15" ht="15" customHeight="1" x14ac:dyDescent="0.25">
      <c r="A27" s="129"/>
      <c r="C27" s="129"/>
      <c r="E27" s="108" t="s">
        <v>1193</v>
      </c>
      <c r="F27" s="226" t="s">
        <v>1175</v>
      </c>
      <c r="G27" s="226"/>
      <c r="H27" s="110">
        <f>H11*$M$17/100*$M$18/100*$M$19/100*1.2</f>
        <v>0</v>
      </c>
      <c r="I27" s="110">
        <f t="shared" ref="I27:J27" si="14">I11*$M$17/100*$M$18/100*$M$19/100*1.2</f>
        <v>5325.3399693106339</v>
      </c>
      <c r="J27" s="110">
        <f t="shared" si="14"/>
        <v>215237.6329160087</v>
      </c>
      <c r="K27" s="110">
        <f>K11*$M$17/100*$M$18/100*$M$19/100*1.2</f>
        <v>38377.536292195779</v>
      </c>
      <c r="L27" s="110">
        <f t="shared" si="12"/>
        <v>258940.50917751514</v>
      </c>
      <c r="M27" s="115">
        <v>104.4</v>
      </c>
    </row>
    <row r="28" spans="1:15" ht="25.5" customHeight="1" x14ac:dyDescent="0.25">
      <c r="A28" s="207" t="s">
        <v>1152</v>
      </c>
      <c r="B28" s="207"/>
      <c r="C28" s="207"/>
      <c r="E28" s="108" t="s">
        <v>1194</v>
      </c>
      <c r="F28" s="226" t="s">
        <v>1176</v>
      </c>
      <c r="G28" s="226"/>
      <c r="H28" s="110">
        <f>H12*$M$17/100*$M$18/100*$M$19/100*$M$20/100*1.2</f>
        <v>0</v>
      </c>
      <c r="I28" s="110">
        <f t="shared" ref="I28:K28" si="15">I12*$M$17/100*$M$18/100*$M$19/100*$M$20/100*1.2</f>
        <v>38057.902972207827</v>
      </c>
      <c r="J28" s="110">
        <f>J12*$M$17/100*$M$18/100*$M$19/100*$M$20/100*1.2</f>
        <v>232503.19699834968</v>
      </c>
      <c r="K28" s="110">
        <f t="shared" si="15"/>
        <v>40066.147889052394</v>
      </c>
      <c r="L28" s="110">
        <f>SUM(H28:K28)</f>
        <v>310627.2478596099</v>
      </c>
      <c r="M28" s="115">
        <v>104.4</v>
      </c>
    </row>
    <row r="29" spans="1:15" ht="15" customHeight="1" x14ac:dyDescent="0.25">
      <c r="E29" s="108" t="s">
        <v>1195</v>
      </c>
      <c r="F29" s="221" t="s">
        <v>1177</v>
      </c>
      <c r="G29" s="222"/>
      <c r="H29" s="110">
        <f>H13*$M$17/100*$M$18/100*$M$19/100*$M$20/100*$M$21/100*1.2</f>
        <v>0</v>
      </c>
      <c r="I29" s="110">
        <f t="shared" ref="I29:K29" si="16">I13*$M$17/100*$M$18/100*$M$19/100*$M$20/100*$M$21/100*1.2</f>
        <v>241785.49675278174</v>
      </c>
      <c r="J29" s="110">
        <f>J13*$M$17/100*$M$18/100*$M$19/100*$M$20/100*$M$21/100*1.2</f>
        <v>0</v>
      </c>
      <c r="K29" s="110">
        <f t="shared" si="16"/>
        <v>41829.058396170702</v>
      </c>
      <c r="L29" s="110">
        <f>SUM(H29:K29)</f>
        <v>283614.55514895241</v>
      </c>
      <c r="M29" s="115">
        <v>104.4</v>
      </c>
    </row>
    <row r="30" spans="1:15" ht="15" customHeight="1" x14ac:dyDescent="0.25">
      <c r="E30" s="108" t="s">
        <v>1202</v>
      </c>
      <c r="F30" s="227" t="s">
        <v>1178</v>
      </c>
      <c r="G30" s="227"/>
      <c r="H30" s="114">
        <f>SUM(H24:H29)</f>
        <v>38376.107644038289</v>
      </c>
      <c r="I30" s="114">
        <f>SUM(I24:I29)</f>
        <v>287741.17650960863</v>
      </c>
      <c r="J30" s="114">
        <f>SUM(J24:J29)</f>
        <v>470892.76125213411</v>
      </c>
      <c r="K30" s="114">
        <f>SUM(K24:K29)</f>
        <v>120272.74257741887</v>
      </c>
      <c r="L30" s="114">
        <f>SUM(L24:L29)</f>
        <v>917282.78798319981</v>
      </c>
      <c r="M30" s="117"/>
    </row>
    <row r="31" spans="1:15" ht="15" customHeight="1" x14ac:dyDescent="0.25">
      <c r="E31" s="106" t="s">
        <v>1196</v>
      </c>
      <c r="F31" s="229" t="s">
        <v>1197</v>
      </c>
      <c r="G31" s="229"/>
      <c r="H31" s="229"/>
      <c r="I31" s="229"/>
      <c r="J31" s="229"/>
      <c r="K31" s="229"/>
      <c r="L31" s="229"/>
      <c r="M31" s="229"/>
    </row>
    <row r="32" spans="1:15" x14ac:dyDescent="0.25">
      <c r="C32" s="127"/>
      <c r="E32" s="108" t="s">
        <v>1198</v>
      </c>
      <c r="F32" s="228" t="s">
        <v>1199</v>
      </c>
      <c r="G32" s="228"/>
      <c r="H32" s="118">
        <f>H22</f>
        <v>31980.089703365244</v>
      </c>
      <c r="I32" s="118">
        <f>I22</f>
        <v>239784.31375800719</v>
      </c>
      <c r="J32" s="118">
        <f>J22</f>
        <v>392410.63437677844</v>
      </c>
      <c r="K32" s="118">
        <f>K22</f>
        <v>100227.28548118239</v>
      </c>
      <c r="L32" s="118">
        <f>L22</f>
        <v>764402.32331933326</v>
      </c>
      <c r="M32" s="111" t="s">
        <v>1166</v>
      </c>
    </row>
    <row r="33" spans="5:13" x14ac:dyDescent="0.25">
      <c r="E33" s="108" t="s">
        <v>1200</v>
      </c>
      <c r="F33" s="228" t="s">
        <v>1201</v>
      </c>
      <c r="G33" s="228"/>
      <c r="H33" s="118">
        <f>H30</f>
        <v>38376.107644038289</v>
      </c>
      <c r="I33" s="118">
        <f t="shared" ref="I33:K33" si="17">I30</f>
        <v>287741.17650960863</v>
      </c>
      <c r="J33" s="118">
        <f t="shared" si="17"/>
        <v>470892.76125213411</v>
      </c>
      <c r="K33" s="118">
        <f t="shared" si="17"/>
        <v>120272.74257741887</v>
      </c>
      <c r="L33" s="118">
        <f>L30</f>
        <v>917282.78798319981</v>
      </c>
      <c r="M33" s="111" t="s">
        <v>1166</v>
      </c>
    </row>
    <row r="35" spans="5:13" ht="15" customHeight="1" x14ac:dyDescent="0.25"/>
    <row r="36" spans="5:13" ht="15" customHeight="1" x14ac:dyDescent="0.25"/>
    <row r="37" spans="5:13" ht="14.25" customHeight="1" x14ac:dyDescent="0.25"/>
    <row r="39" spans="5:13" ht="14.25" customHeight="1" x14ac:dyDescent="0.25"/>
    <row r="41" spans="5:13" ht="14.25" customHeight="1" x14ac:dyDescent="0.25"/>
    <row r="43" spans="5:13" ht="14.25" customHeight="1" x14ac:dyDescent="0.25"/>
    <row r="44" spans="5:13" ht="15" customHeight="1" x14ac:dyDescent="0.25"/>
    <row r="45" spans="5:13" ht="15" customHeight="1" x14ac:dyDescent="0.25"/>
    <row r="46" spans="5:13" ht="15" customHeight="1" x14ac:dyDescent="0.25"/>
    <row r="47" spans="5:13" ht="15" customHeight="1" x14ac:dyDescent="0.25"/>
    <row r="48" spans="5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40">
    <mergeCell ref="F33:G33"/>
    <mergeCell ref="F29:G29"/>
    <mergeCell ref="F30:G30"/>
    <mergeCell ref="F24:G24"/>
    <mergeCell ref="F31:M31"/>
    <mergeCell ref="F32:G32"/>
    <mergeCell ref="F25:G25"/>
    <mergeCell ref="F26:G26"/>
    <mergeCell ref="F27:G27"/>
    <mergeCell ref="F28:G28"/>
    <mergeCell ref="F19:G19"/>
    <mergeCell ref="F20:G20"/>
    <mergeCell ref="F21:G21"/>
    <mergeCell ref="F22:G22"/>
    <mergeCell ref="F23:J23"/>
    <mergeCell ref="F14:G14"/>
    <mergeCell ref="F15:J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honeticPr fontId="2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D62"/>
  <sheetViews>
    <sheetView workbookViewId="0">
      <selection activeCell="E16" sqref="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524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525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525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30918.174999999999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71</v>
      </c>
      <c r="D17" s="23"/>
      <c r="E17" s="24">
        <v>10431.474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218</v>
      </c>
      <c r="D18" s="23"/>
      <c r="E18" s="24">
        <v>20486.701000000001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15</v>
      </c>
      <c r="C19" s="22"/>
      <c r="D19" s="23"/>
      <c r="E19" s="24">
        <v>2325.0830000000001</v>
      </c>
      <c r="F19" s="25" t="s">
        <v>13</v>
      </c>
      <c r="H19" s="22"/>
      <c r="J19" s="22"/>
      <c r="K19" s="22"/>
      <c r="L19" s="22"/>
      <c r="M19" s="8"/>
      <c r="N19" s="27"/>
    </row>
    <row r="20" spans="1:79" s="6" customFormat="1" ht="12.75" customHeight="1" x14ac:dyDescent="0.25">
      <c r="B20" s="22" t="s">
        <v>16</v>
      </c>
      <c r="C20" s="22"/>
      <c r="D20" s="12"/>
      <c r="E20" s="28">
        <v>4063.13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2.75" customHeight="1" x14ac:dyDescent="0.25">
      <c r="B21" s="22" t="s">
        <v>18</v>
      </c>
      <c r="C21" s="22"/>
      <c r="D21" s="12"/>
      <c r="E21" s="28">
        <v>88.48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5" x14ac:dyDescent="0.25">
      <c r="A22" s="7"/>
      <c r="B22" s="19" t="s">
        <v>19</v>
      </c>
      <c r="C22" s="19"/>
      <c r="D22" s="7"/>
      <c r="E22" s="270" t="s">
        <v>1203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BN22" s="21" t="s">
        <v>2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79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79" s="6" customFormat="1" ht="36" customHeight="1" x14ac:dyDescent="0.25">
      <c r="A24" s="271" t="s">
        <v>20</v>
      </c>
      <c r="B24" s="271" t="s">
        <v>21</v>
      </c>
      <c r="C24" s="271" t="s">
        <v>22</v>
      </c>
      <c r="D24" s="271"/>
      <c r="E24" s="271"/>
      <c r="F24" s="271" t="s">
        <v>23</v>
      </c>
      <c r="G24" s="272" t="s">
        <v>24</v>
      </c>
      <c r="H24" s="273"/>
      <c r="I24" s="271" t="s">
        <v>25</v>
      </c>
      <c r="J24" s="271"/>
      <c r="K24" s="271"/>
      <c r="L24" s="271"/>
      <c r="M24" s="271"/>
      <c r="N24" s="271"/>
      <c r="O24" s="271" t="s">
        <v>26</v>
      </c>
      <c r="P24" s="271" t="s">
        <v>27</v>
      </c>
    </row>
    <row r="25" spans="1:79" s="6" customFormat="1" ht="36.75" customHeight="1" x14ac:dyDescent="0.25">
      <c r="A25" s="271"/>
      <c r="B25" s="271"/>
      <c r="C25" s="271"/>
      <c r="D25" s="271"/>
      <c r="E25" s="271"/>
      <c r="F25" s="271"/>
      <c r="G25" s="274" t="s">
        <v>28</v>
      </c>
      <c r="H25" s="274" t="s">
        <v>29</v>
      </c>
      <c r="I25" s="271" t="s">
        <v>28</v>
      </c>
      <c r="J25" s="271" t="s">
        <v>30</v>
      </c>
      <c r="K25" s="276" t="s">
        <v>31</v>
      </c>
      <c r="L25" s="276"/>
      <c r="M25" s="276"/>
      <c r="N25" s="276"/>
      <c r="O25" s="271"/>
      <c r="P25" s="271"/>
    </row>
    <row r="26" spans="1:79" s="6" customFormat="1" ht="15" x14ac:dyDescent="0.25">
      <c r="A26" s="271"/>
      <c r="B26" s="271"/>
      <c r="C26" s="271"/>
      <c r="D26" s="271"/>
      <c r="E26" s="271"/>
      <c r="F26" s="271"/>
      <c r="G26" s="275"/>
      <c r="H26" s="275"/>
      <c r="I26" s="271"/>
      <c r="J26" s="271"/>
      <c r="K26" s="35" t="s">
        <v>32</v>
      </c>
      <c r="L26" s="35" t="s">
        <v>33</v>
      </c>
      <c r="M26" s="35" t="s">
        <v>34</v>
      </c>
      <c r="N26" s="35" t="s">
        <v>35</v>
      </c>
      <c r="O26" s="271"/>
      <c r="P26" s="271"/>
    </row>
    <row r="27" spans="1:79" s="6" customFormat="1" ht="15" x14ac:dyDescent="0.25">
      <c r="A27" s="34">
        <v>1</v>
      </c>
      <c r="B27" s="34">
        <v>2</v>
      </c>
      <c r="C27" s="276">
        <v>3</v>
      </c>
      <c r="D27" s="276"/>
      <c r="E27" s="27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79" s="6" customFormat="1" ht="15" x14ac:dyDescent="0.25">
      <c r="A28" s="277" t="s">
        <v>485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BZ28" s="36" t="s">
        <v>485</v>
      </c>
    </row>
    <row r="29" spans="1:79" s="6" customFormat="1" ht="45" x14ac:dyDescent="0.25">
      <c r="A29" s="37" t="s">
        <v>37</v>
      </c>
      <c r="B29" s="38" t="s">
        <v>526</v>
      </c>
      <c r="C29" s="278" t="s">
        <v>527</v>
      </c>
      <c r="D29" s="279"/>
      <c r="E29" s="280"/>
      <c r="F29" s="37" t="s">
        <v>122</v>
      </c>
      <c r="G29" s="39"/>
      <c r="H29" s="53">
        <v>6.4</v>
      </c>
      <c r="I29" s="41">
        <v>28503.88</v>
      </c>
      <c r="J29" s="41">
        <v>213153.65</v>
      </c>
      <c r="K29" s="41">
        <v>87274.63</v>
      </c>
      <c r="L29" s="41">
        <v>28412.89</v>
      </c>
      <c r="M29" s="41">
        <v>9993.0400000000009</v>
      </c>
      <c r="N29" s="41">
        <v>87473.09</v>
      </c>
      <c r="O29" s="44">
        <v>150.53</v>
      </c>
      <c r="P29" s="44">
        <v>15.28</v>
      </c>
      <c r="BZ29" s="36"/>
      <c r="CA29" s="2" t="s">
        <v>527</v>
      </c>
    </row>
    <row r="30" spans="1:79" s="6" customFormat="1" ht="22.5" x14ac:dyDescent="0.25">
      <c r="A30" s="37" t="s">
        <v>488</v>
      </c>
      <c r="B30" s="38" t="s">
        <v>528</v>
      </c>
      <c r="C30" s="278" t="s">
        <v>529</v>
      </c>
      <c r="D30" s="279"/>
      <c r="E30" s="280"/>
      <c r="F30" s="37" t="s">
        <v>82</v>
      </c>
      <c r="G30" s="39"/>
      <c r="H30" s="40">
        <v>1</v>
      </c>
      <c r="I30" s="41">
        <v>1339432.6000000001</v>
      </c>
      <c r="J30" s="41">
        <v>1339432.6000000001</v>
      </c>
      <c r="K30" s="42"/>
      <c r="L30" s="42"/>
      <c r="M30" s="42"/>
      <c r="N30" s="42"/>
      <c r="O30" s="43">
        <v>0</v>
      </c>
      <c r="P30" s="43">
        <v>0</v>
      </c>
      <c r="BZ30" s="36"/>
      <c r="CA30" s="2" t="s">
        <v>529</v>
      </c>
    </row>
    <row r="31" spans="1:79" s="6" customFormat="1" ht="22.5" x14ac:dyDescent="0.25">
      <c r="A31" s="37" t="s">
        <v>491</v>
      </c>
      <c r="B31" s="38" t="s">
        <v>530</v>
      </c>
      <c r="C31" s="278" t="s">
        <v>531</v>
      </c>
      <c r="D31" s="279"/>
      <c r="E31" s="280"/>
      <c r="F31" s="37" t="s">
        <v>82</v>
      </c>
      <c r="G31" s="39"/>
      <c r="H31" s="40">
        <v>2</v>
      </c>
      <c r="I31" s="41">
        <v>2449546</v>
      </c>
      <c r="J31" s="41">
        <v>4899092</v>
      </c>
      <c r="K31" s="42"/>
      <c r="L31" s="42"/>
      <c r="M31" s="42"/>
      <c r="N31" s="42"/>
      <c r="O31" s="43">
        <v>0</v>
      </c>
      <c r="P31" s="43">
        <v>0</v>
      </c>
      <c r="BZ31" s="36"/>
      <c r="CA31" s="2" t="s">
        <v>531</v>
      </c>
    </row>
    <row r="32" spans="1:79" s="6" customFormat="1" ht="22.5" x14ac:dyDescent="0.25">
      <c r="A32" s="37" t="s">
        <v>494</v>
      </c>
      <c r="B32" s="38" t="s">
        <v>532</v>
      </c>
      <c r="C32" s="278" t="s">
        <v>533</v>
      </c>
      <c r="D32" s="279"/>
      <c r="E32" s="280"/>
      <c r="F32" s="37" t="s">
        <v>82</v>
      </c>
      <c r="G32" s="39"/>
      <c r="H32" s="40">
        <v>2</v>
      </c>
      <c r="I32" s="41">
        <v>1553116.4</v>
      </c>
      <c r="J32" s="41">
        <v>3106232.8</v>
      </c>
      <c r="K32" s="42"/>
      <c r="L32" s="42"/>
      <c r="M32" s="42"/>
      <c r="N32" s="42"/>
      <c r="O32" s="43">
        <v>0</v>
      </c>
      <c r="P32" s="43">
        <v>0</v>
      </c>
      <c r="BZ32" s="36"/>
      <c r="CA32" s="2" t="s">
        <v>533</v>
      </c>
    </row>
    <row r="33" spans="1:81" s="6" customFormat="1" ht="22.5" x14ac:dyDescent="0.25">
      <c r="A33" s="37" t="s">
        <v>534</v>
      </c>
      <c r="B33" s="38" t="s">
        <v>535</v>
      </c>
      <c r="C33" s="278" t="s">
        <v>536</v>
      </c>
      <c r="D33" s="279"/>
      <c r="E33" s="280"/>
      <c r="F33" s="37" t="s">
        <v>82</v>
      </c>
      <c r="G33" s="39"/>
      <c r="H33" s="40">
        <v>1</v>
      </c>
      <c r="I33" s="41">
        <v>2449546</v>
      </c>
      <c r="J33" s="41">
        <v>2449546</v>
      </c>
      <c r="K33" s="42"/>
      <c r="L33" s="42"/>
      <c r="M33" s="42"/>
      <c r="N33" s="42"/>
      <c r="O33" s="43">
        <v>0</v>
      </c>
      <c r="P33" s="43">
        <v>0</v>
      </c>
      <c r="BZ33" s="36"/>
      <c r="CA33" s="2" t="s">
        <v>536</v>
      </c>
    </row>
    <row r="34" spans="1:81" s="6" customFormat="1" ht="22.5" x14ac:dyDescent="0.25">
      <c r="A34" s="37" t="s">
        <v>499</v>
      </c>
      <c r="B34" s="38" t="s">
        <v>537</v>
      </c>
      <c r="C34" s="278" t="s">
        <v>538</v>
      </c>
      <c r="D34" s="279"/>
      <c r="E34" s="280"/>
      <c r="F34" s="37" t="s">
        <v>82</v>
      </c>
      <c r="G34" s="39"/>
      <c r="H34" s="40">
        <v>1</v>
      </c>
      <c r="I34" s="41">
        <v>979818.4</v>
      </c>
      <c r="J34" s="41">
        <v>979818.4</v>
      </c>
      <c r="K34" s="42"/>
      <c r="L34" s="42"/>
      <c r="M34" s="42"/>
      <c r="N34" s="42"/>
      <c r="O34" s="43">
        <v>0</v>
      </c>
      <c r="P34" s="43">
        <v>0</v>
      </c>
      <c r="BZ34" s="36"/>
      <c r="CA34" s="2" t="s">
        <v>538</v>
      </c>
    </row>
    <row r="35" spans="1:81" s="6" customFormat="1" ht="22.5" x14ac:dyDescent="0.25">
      <c r="A35" s="37" t="s">
        <v>500</v>
      </c>
      <c r="B35" s="38" t="s">
        <v>539</v>
      </c>
      <c r="C35" s="278" t="s">
        <v>540</v>
      </c>
      <c r="D35" s="279"/>
      <c r="E35" s="280"/>
      <c r="F35" s="37" t="s">
        <v>82</v>
      </c>
      <c r="G35" s="39"/>
      <c r="H35" s="40">
        <v>1</v>
      </c>
      <c r="I35" s="41">
        <v>7001021.3600000003</v>
      </c>
      <c r="J35" s="41">
        <v>7001021.3600000003</v>
      </c>
      <c r="K35" s="42"/>
      <c r="L35" s="42"/>
      <c r="M35" s="42"/>
      <c r="N35" s="42"/>
      <c r="O35" s="43">
        <v>0</v>
      </c>
      <c r="P35" s="43">
        <v>0</v>
      </c>
      <c r="BZ35" s="36"/>
      <c r="CA35" s="2" t="s">
        <v>540</v>
      </c>
    </row>
    <row r="36" spans="1:81" s="6" customFormat="1" ht="22.5" x14ac:dyDescent="0.25">
      <c r="A36" s="37" t="s">
        <v>274</v>
      </c>
      <c r="B36" s="38" t="s">
        <v>541</v>
      </c>
      <c r="C36" s="278" t="s">
        <v>542</v>
      </c>
      <c r="D36" s="279"/>
      <c r="E36" s="280"/>
      <c r="F36" s="37" t="s">
        <v>82</v>
      </c>
      <c r="G36" s="39"/>
      <c r="H36" s="40">
        <v>1</v>
      </c>
      <c r="I36" s="41">
        <v>711557.67</v>
      </c>
      <c r="J36" s="41">
        <v>711557.67</v>
      </c>
      <c r="K36" s="42"/>
      <c r="L36" s="42"/>
      <c r="M36" s="42"/>
      <c r="N36" s="42"/>
      <c r="O36" s="43">
        <v>0</v>
      </c>
      <c r="P36" s="43">
        <v>0</v>
      </c>
      <c r="BZ36" s="36"/>
      <c r="CA36" s="2" t="s">
        <v>542</v>
      </c>
    </row>
    <row r="37" spans="1:81" s="6" customFormat="1" ht="33.75" x14ac:dyDescent="0.25">
      <c r="A37" s="37" t="s">
        <v>96</v>
      </c>
      <c r="B37" s="38" t="s">
        <v>138</v>
      </c>
      <c r="C37" s="278" t="s">
        <v>139</v>
      </c>
      <c r="D37" s="279"/>
      <c r="E37" s="280"/>
      <c r="F37" s="37" t="s">
        <v>136</v>
      </c>
      <c r="G37" s="39"/>
      <c r="H37" s="40">
        <v>150</v>
      </c>
      <c r="I37" s="41">
        <v>8946</v>
      </c>
      <c r="J37" s="41">
        <v>1661858.89</v>
      </c>
      <c r="K37" s="41">
        <v>1394883.07</v>
      </c>
      <c r="L37" s="41">
        <v>100440.11</v>
      </c>
      <c r="M37" s="41">
        <v>47492.639999999999</v>
      </c>
      <c r="N37" s="41">
        <v>119043.07</v>
      </c>
      <c r="O37" s="45">
        <v>2534.4</v>
      </c>
      <c r="P37" s="43">
        <v>72</v>
      </c>
      <c r="BZ37" s="36"/>
      <c r="CA37" s="2" t="s">
        <v>139</v>
      </c>
    </row>
    <row r="38" spans="1:81" s="6" customFormat="1" ht="15" x14ac:dyDescent="0.25">
      <c r="A38" s="37" t="s">
        <v>99</v>
      </c>
      <c r="B38" s="38" t="s">
        <v>543</v>
      </c>
      <c r="C38" s="278" t="s">
        <v>544</v>
      </c>
      <c r="D38" s="279"/>
      <c r="E38" s="280"/>
      <c r="F38" s="37" t="s">
        <v>478</v>
      </c>
      <c r="G38" s="39"/>
      <c r="H38" s="56">
        <v>2.5499999999999998</v>
      </c>
      <c r="I38" s="41">
        <v>130636.52</v>
      </c>
      <c r="J38" s="41">
        <v>333123.13</v>
      </c>
      <c r="K38" s="42"/>
      <c r="L38" s="42"/>
      <c r="M38" s="42"/>
      <c r="N38" s="41">
        <v>333123.13</v>
      </c>
      <c r="O38" s="43">
        <v>0</v>
      </c>
      <c r="P38" s="43">
        <v>0</v>
      </c>
      <c r="BZ38" s="36"/>
      <c r="CA38" s="2" t="s">
        <v>544</v>
      </c>
    </row>
    <row r="39" spans="1:81" s="6" customFormat="1" ht="15" x14ac:dyDescent="0.25">
      <c r="A39" s="37" t="s">
        <v>102</v>
      </c>
      <c r="B39" s="38" t="s">
        <v>545</v>
      </c>
      <c r="C39" s="278" t="s">
        <v>546</v>
      </c>
      <c r="D39" s="279"/>
      <c r="E39" s="280"/>
      <c r="F39" s="37" t="s">
        <v>478</v>
      </c>
      <c r="G39" s="39"/>
      <c r="H39" s="56">
        <v>2.5499999999999998</v>
      </c>
      <c r="I39" s="41">
        <v>185961.83</v>
      </c>
      <c r="J39" s="41">
        <v>474202.67</v>
      </c>
      <c r="K39" s="42"/>
      <c r="L39" s="42"/>
      <c r="M39" s="42"/>
      <c r="N39" s="41">
        <v>474202.67</v>
      </c>
      <c r="O39" s="43">
        <v>0</v>
      </c>
      <c r="P39" s="43">
        <v>0</v>
      </c>
      <c r="BZ39" s="36"/>
      <c r="CA39" s="2" t="s">
        <v>546</v>
      </c>
    </row>
    <row r="40" spans="1:81" s="6" customFormat="1" ht="15" x14ac:dyDescent="0.25">
      <c r="A40" s="37" t="s">
        <v>105</v>
      </c>
      <c r="B40" s="38" t="s">
        <v>547</v>
      </c>
      <c r="C40" s="278" t="s">
        <v>548</v>
      </c>
      <c r="D40" s="279"/>
      <c r="E40" s="280"/>
      <c r="F40" s="37" t="s">
        <v>478</v>
      </c>
      <c r="G40" s="39"/>
      <c r="H40" s="56">
        <v>2.5499999999999998</v>
      </c>
      <c r="I40" s="41">
        <v>263265.57</v>
      </c>
      <c r="J40" s="41">
        <v>671327.2</v>
      </c>
      <c r="K40" s="42"/>
      <c r="L40" s="42"/>
      <c r="M40" s="42"/>
      <c r="N40" s="41">
        <v>671327.2</v>
      </c>
      <c r="O40" s="43">
        <v>0</v>
      </c>
      <c r="P40" s="43">
        <v>0</v>
      </c>
      <c r="BZ40" s="36"/>
      <c r="CA40" s="2" t="s">
        <v>548</v>
      </c>
    </row>
    <row r="41" spans="1:81" s="6" customFormat="1" ht="15" x14ac:dyDescent="0.25">
      <c r="A41" s="37" t="s">
        <v>109</v>
      </c>
      <c r="B41" s="38" t="s">
        <v>549</v>
      </c>
      <c r="C41" s="278" t="s">
        <v>550</v>
      </c>
      <c r="D41" s="279"/>
      <c r="E41" s="280"/>
      <c r="F41" s="37" t="s">
        <v>478</v>
      </c>
      <c r="G41" s="39"/>
      <c r="H41" s="56">
        <v>7.65</v>
      </c>
      <c r="I41" s="41">
        <v>346798.95</v>
      </c>
      <c r="J41" s="41">
        <v>2653011.9700000002</v>
      </c>
      <c r="K41" s="42"/>
      <c r="L41" s="42"/>
      <c r="M41" s="42"/>
      <c r="N41" s="41">
        <v>2653011.9700000002</v>
      </c>
      <c r="O41" s="43">
        <v>0</v>
      </c>
      <c r="P41" s="43">
        <v>0</v>
      </c>
      <c r="BZ41" s="36"/>
      <c r="CA41" s="2" t="s">
        <v>550</v>
      </c>
    </row>
    <row r="42" spans="1:81" s="6" customFormat="1" ht="45" x14ac:dyDescent="0.25">
      <c r="A42" s="37" t="s">
        <v>113</v>
      </c>
      <c r="B42" s="38" t="s">
        <v>551</v>
      </c>
      <c r="C42" s="278" t="s">
        <v>552</v>
      </c>
      <c r="D42" s="279"/>
      <c r="E42" s="280"/>
      <c r="F42" s="37" t="s">
        <v>136</v>
      </c>
      <c r="G42" s="39"/>
      <c r="H42" s="40">
        <v>5</v>
      </c>
      <c r="I42" s="41">
        <v>8346.9599999999991</v>
      </c>
      <c r="J42" s="41">
        <v>50726.47</v>
      </c>
      <c r="K42" s="41">
        <v>49045.54</v>
      </c>
      <c r="L42" s="42"/>
      <c r="M42" s="42"/>
      <c r="N42" s="41">
        <v>1680.93</v>
      </c>
      <c r="O42" s="45">
        <v>91.2</v>
      </c>
      <c r="P42" s="43">
        <v>0</v>
      </c>
      <c r="BZ42" s="36"/>
      <c r="CA42" s="2" t="s">
        <v>552</v>
      </c>
    </row>
    <row r="43" spans="1:81" s="6" customFormat="1" ht="33.75" x14ac:dyDescent="0.25">
      <c r="A43" s="37" t="s">
        <v>116</v>
      </c>
      <c r="B43" s="38" t="s">
        <v>553</v>
      </c>
      <c r="C43" s="278" t="s">
        <v>554</v>
      </c>
      <c r="D43" s="279"/>
      <c r="E43" s="280"/>
      <c r="F43" s="37" t="s">
        <v>122</v>
      </c>
      <c r="G43" s="39"/>
      <c r="H43" s="40">
        <v>510</v>
      </c>
      <c r="I43" s="41">
        <v>32.76</v>
      </c>
      <c r="J43" s="41">
        <v>16707.599999999999</v>
      </c>
      <c r="K43" s="42"/>
      <c r="L43" s="42"/>
      <c r="M43" s="42"/>
      <c r="N43" s="41">
        <v>16707.599999999999</v>
      </c>
      <c r="O43" s="43">
        <v>0</v>
      </c>
      <c r="P43" s="43">
        <v>0</v>
      </c>
      <c r="BZ43" s="36"/>
      <c r="CA43" s="2" t="s">
        <v>554</v>
      </c>
    </row>
    <row r="44" spans="1:81" s="6" customFormat="1" ht="33.75" x14ac:dyDescent="0.25">
      <c r="A44" s="37" t="s">
        <v>119</v>
      </c>
      <c r="B44" s="38" t="s">
        <v>555</v>
      </c>
      <c r="C44" s="278" t="s">
        <v>556</v>
      </c>
      <c r="D44" s="279"/>
      <c r="E44" s="280"/>
      <c r="F44" s="37" t="s">
        <v>162</v>
      </c>
      <c r="G44" s="39"/>
      <c r="H44" s="40">
        <v>50</v>
      </c>
      <c r="I44" s="41">
        <v>10070.870000000001</v>
      </c>
      <c r="J44" s="41">
        <v>603120.68000000005</v>
      </c>
      <c r="K44" s="41">
        <v>537465.32999999996</v>
      </c>
      <c r="L44" s="41">
        <v>1504.77</v>
      </c>
      <c r="M44" s="44">
        <v>791.54</v>
      </c>
      <c r="N44" s="41">
        <v>63359.040000000001</v>
      </c>
      <c r="O44" s="43">
        <v>927</v>
      </c>
      <c r="P44" s="45">
        <v>1.2</v>
      </c>
      <c r="BZ44" s="36"/>
      <c r="CA44" s="2" t="s">
        <v>556</v>
      </c>
    </row>
    <row r="45" spans="1:81" s="6" customFormat="1" ht="33.75" x14ac:dyDescent="0.25">
      <c r="A45" s="37" t="s">
        <v>123</v>
      </c>
      <c r="B45" s="38" t="s">
        <v>557</v>
      </c>
      <c r="C45" s="278" t="s">
        <v>558</v>
      </c>
      <c r="D45" s="279"/>
      <c r="E45" s="280"/>
      <c r="F45" s="37" t="s">
        <v>82</v>
      </c>
      <c r="G45" s="39"/>
      <c r="H45" s="40">
        <v>1000</v>
      </c>
      <c r="I45" s="41">
        <v>276.79000000000002</v>
      </c>
      <c r="J45" s="41">
        <v>313119.67</v>
      </c>
      <c r="K45" s="41">
        <v>198136.8</v>
      </c>
      <c r="L45" s="42"/>
      <c r="M45" s="42"/>
      <c r="N45" s="41">
        <v>114982.87</v>
      </c>
      <c r="O45" s="43">
        <v>360</v>
      </c>
      <c r="P45" s="43">
        <v>0</v>
      </c>
      <c r="BZ45" s="36"/>
      <c r="CA45" s="2" t="s">
        <v>558</v>
      </c>
    </row>
    <row r="46" spans="1:81" s="6" customFormat="1" ht="15" x14ac:dyDescent="0.25">
      <c r="A46" s="281" t="s">
        <v>59</v>
      </c>
      <c r="B46" s="282"/>
      <c r="C46" s="282"/>
      <c r="D46" s="282"/>
      <c r="E46" s="282"/>
      <c r="F46" s="282"/>
      <c r="G46" s="282"/>
      <c r="H46" s="282"/>
      <c r="I46" s="283"/>
      <c r="J46" s="46"/>
      <c r="K46" s="46"/>
      <c r="L46" s="46"/>
      <c r="M46" s="46"/>
      <c r="N46" s="46"/>
      <c r="O46" s="46"/>
      <c r="P46" s="46"/>
      <c r="CB46" s="47" t="s">
        <v>59</v>
      </c>
    </row>
    <row r="47" spans="1:81" s="6" customFormat="1" ht="15" x14ac:dyDescent="0.25">
      <c r="A47" s="284" t="s">
        <v>60</v>
      </c>
      <c r="B47" s="285"/>
      <c r="C47" s="285"/>
      <c r="D47" s="285"/>
      <c r="E47" s="285"/>
      <c r="F47" s="285"/>
      <c r="G47" s="285"/>
      <c r="H47" s="285"/>
      <c r="I47" s="286"/>
      <c r="J47" s="41">
        <v>6990351.9299999997</v>
      </c>
      <c r="K47" s="42"/>
      <c r="L47" s="42"/>
      <c r="M47" s="42"/>
      <c r="N47" s="42"/>
      <c r="O47" s="42"/>
      <c r="P47" s="42"/>
      <c r="CB47" s="47"/>
      <c r="CC47" s="2" t="s">
        <v>60</v>
      </c>
    </row>
    <row r="48" spans="1:81" s="6" customFormat="1" ht="15" x14ac:dyDescent="0.25">
      <c r="A48" s="284" t="s">
        <v>215</v>
      </c>
      <c r="B48" s="285"/>
      <c r="C48" s="285"/>
      <c r="D48" s="285"/>
      <c r="E48" s="285"/>
      <c r="F48" s="285"/>
      <c r="G48" s="285"/>
      <c r="H48" s="285"/>
      <c r="I48" s="286"/>
      <c r="J48" s="41">
        <v>10431474.16</v>
      </c>
      <c r="K48" s="42"/>
      <c r="L48" s="42"/>
      <c r="M48" s="42"/>
      <c r="N48" s="42"/>
      <c r="O48" s="42"/>
      <c r="P48" s="42"/>
      <c r="CB48" s="47"/>
      <c r="CC48" s="2" t="s">
        <v>215</v>
      </c>
    </row>
    <row r="49" spans="1:82" s="6" customFormat="1" ht="15" x14ac:dyDescent="0.25">
      <c r="A49" s="284" t="s">
        <v>252</v>
      </c>
      <c r="B49" s="285"/>
      <c r="C49" s="285"/>
      <c r="D49" s="285"/>
      <c r="E49" s="285"/>
      <c r="F49" s="285"/>
      <c r="G49" s="285"/>
      <c r="H49" s="285"/>
      <c r="I49" s="286"/>
      <c r="J49" s="41">
        <v>20486700.829999998</v>
      </c>
      <c r="K49" s="42"/>
      <c r="L49" s="42"/>
      <c r="M49" s="42"/>
      <c r="N49" s="42"/>
      <c r="O49" s="42"/>
      <c r="P49" s="42"/>
      <c r="CB49" s="47"/>
      <c r="CC49" s="2" t="s">
        <v>252</v>
      </c>
    </row>
    <row r="50" spans="1:82" s="6" customFormat="1" ht="15" x14ac:dyDescent="0.25">
      <c r="A50" s="284" t="s">
        <v>62</v>
      </c>
      <c r="B50" s="285"/>
      <c r="C50" s="285"/>
      <c r="D50" s="285"/>
      <c r="E50" s="285"/>
      <c r="F50" s="285"/>
      <c r="G50" s="285"/>
      <c r="H50" s="285"/>
      <c r="I50" s="286"/>
      <c r="J50" s="41">
        <v>2325082.59</v>
      </c>
      <c r="K50" s="42"/>
      <c r="L50" s="42"/>
      <c r="M50" s="42"/>
      <c r="N50" s="42"/>
      <c r="O50" s="42"/>
      <c r="P50" s="42"/>
      <c r="CB50" s="47"/>
      <c r="CC50" s="2" t="s">
        <v>62</v>
      </c>
    </row>
    <row r="51" spans="1:82" s="6" customFormat="1" ht="15" x14ac:dyDescent="0.25">
      <c r="A51" s="284" t="s">
        <v>63</v>
      </c>
      <c r="B51" s="285"/>
      <c r="C51" s="285"/>
      <c r="D51" s="285"/>
      <c r="E51" s="285"/>
      <c r="F51" s="285"/>
      <c r="G51" s="285"/>
      <c r="H51" s="285"/>
      <c r="I51" s="286"/>
      <c r="J51" s="41">
        <v>2255330.11</v>
      </c>
      <c r="K51" s="42"/>
      <c r="L51" s="42"/>
      <c r="M51" s="42"/>
      <c r="N51" s="42"/>
      <c r="O51" s="42"/>
      <c r="P51" s="42"/>
      <c r="CB51" s="47"/>
      <c r="CC51" s="2" t="s">
        <v>63</v>
      </c>
    </row>
    <row r="52" spans="1:82" s="6" customFormat="1" ht="15" x14ac:dyDescent="0.25">
      <c r="A52" s="284" t="s">
        <v>64</v>
      </c>
      <c r="B52" s="285"/>
      <c r="C52" s="285"/>
      <c r="D52" s="285"/>
      <c r="E52" s="285"/>
      <c r="F52" s="285"/>
      <c r="G52" s="285"/>
      <c r="H52" s="285"/>
      <c r="I52" s="286"/>
      <c r="J52" s="41">
        <v>1185792.1200000001</v>
      </c>
      <c r="K52" s="42"/>
      <c r="L52" s="42"/>
      <c r="M52" s="42"/>
      <c r="N52" s="42"/>
      <c r="O52" s="42"/>
      <c r="P52" s="42"/>
      <c r="CB52" s="47"/>
      <c r="CC52" s="2" t="s">
        <v>64</v>
      </c>
    </row>
    <row r="53" spans="1:82" s="6" customFormat="1" ht="15" x14ac:dyDescent="0.25">
      <c r="A53" s="281" t="s">
        <v>65</v>
      </c>
      <c r="B53" s="282"/>
      <c r="C53" s="282"/>
      <c r="D53" s="282"/>
      <c r="E53" s="282"/>
      <c r="F53" s="282"/>
      <c r="G53" s="282"/>
      <c r="H53" s="282"/>
      <c r="I53" s="283"/>
      <c r="J53" s="48">
        <v>30918174.989999998</v>
      </c>
      <c r="K53" s="46"/>
      <c r="L53" s="46"/>
      <c r="M53" s="46"/>
      <c r="N53" s="46"/>
      <c r="O53" s="49">
        <v>4063.1280000000002</v>
      </c>
      <c r="P53" s="60">
        <v>88.483199999999997</v>
      </c>
      <c r="CB53" s="47"/>
      <c r="CD53" s="47" t="s">
        <v>65</v>
      </c>
    </row>
    <row r="54" spans="1:82" s="6" customFormat="1" ht="15" x14ac:dyDescent="0.25">
      <c r="A54" s="284" t="s">
        <v>66</v>
      </c>
      <c r="B54" s="285"/>
      <c r="C54" s="285"/>
      <c r="D54" s="285"/>
      <c r="E54" s="285"/>
      <c r="F54" s="285"/>
      <c r="G54" s="285"/>
      <c r="H54" s="285"/>
      <c r="I54" s="286"/>
      <c r="J54" s="42"/>
      <c r="K54" s="42"/>
      <c r="L54" s="42"/>
      <c r="M54" s="42"/>
      <c r="N54" s="42"/>
      <c r="O54" s="42"/>
      <c r="P54" s="42"/>
      <c r="CB54" s="47"/>
      <c r="CC54" s="2" t="s">
        <v>66</v>
      </c>
      <c r="CD54" s="47"/>
    </row>
    <row r="55" spans="1:82" s="6" customFormat="1" ht="15" x14ac:dyDescent="0.25">
      <c r="A55" s="284" t="s">
        <v>254</v>
      </c>
      <c r="B55" s="285"/>
      <c r="C55" s="285"/>
      <c r="D55" s="285"/>
      <c r="E55" s="285"/>
      <c r="F55" s="285"/>
      <c r="G55" s="285"/>
      <c r="H55" s="285"/>
      <c r="I55" s="286"/>
      <c r="J55" s="41">
        <v>20486700.829999998</v>
      </c>
      <c r="K55" s="42"/>
      <c r="L55" s="42"/>
      <c r="M55" s="42"/>
      <c r="N55" s="42"/>
      <c r="O55" s="42"/>
      <c r="P55" s="42"/>
      <c r="CB55" s="47"/>
      <c r="CC55" s="2" t="s">
        <v>254</v>
      </c>
      <c r="CD55" s="47"/>
    </row>
    <row r="56" spans="1:82" s="6" customFormat="1" ht="15" x14ac:dyDescent="0.25">
      <c r="A56" s="284" t="s">
        <v>67</v>
      </c>
      <c r="B56" s="285"/>
      <c r="C56" s="285"/>
      <c r="D56" s="285"/>
      <c r="E56" s="285"/>
      <c r="F56" s="285"/>
      <c r="G56" s="285"/>
      <c r="H56" s="285"/>
      <c r="I56" s="286"/>
      <c r="J56" s="42"/>
      <c r="K56" s="42"/>
      <c r="L56" s="42"/>
      <c r="M56" s="42"/>
      <c r="N56" s="42"/>
      <c r="O56" s="42"/>
      <c r="P56" s="42"/>
      <c r="CB56" s="47"/>
      <c r="CC56" s="2" t="s">
        <v>67</v>
      </c>
      <c r="CD56" s="47"/>
    </row>
    <row r="57" spans="1:82" s="6" customFormat="1" ht="15" x14ac:dyDescent="0.25">
      <c r="A57" s="284" t="s">
        <v>68</v>
      </c>
      <c r="B57" s="285"/>
      <c r="C57" s="285"/>
      <c r="D57" s="285"/>
      <c r="E57" s="285"/>
      <c r="F57" s="285"/>
      <c r="G57" s="285"/>
      <c r="H57" s="285"/>
      <c r="I57" s="286"/>
      <c r="J57" s="42"/>
      <c r="K57" s="42"/>
      <c r="L57" s="42"/>
      <c r="M57" s="42"/>
      <c r="N57" s="42"/>
      <c r="O57" s="42"/>
      <c r="P57" s="42"/>
      <c r="CB57" s="47"/>
      <c r="CC57" s="2" t="s">
        <v>68</v>
      </c>
      <c r="CD57" s="47"/>
    </row>
    <row r="58" spans="1:82" s="6" customFormat="1" ht="3" customHeight="1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1"/>
      <c r="M58" s="51"/>
      <c r="N58" s="51"/>
      <c r="O58" s="52"/>
      <c r="P58" s="52"/>
    </row>
    <row r="59" spans="1:82" s="6" customFormat="1" ht="53.2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82" s="6" customFormat="1" ht="15" x14ac:dyDescent="0.25">
      <c r="A60" s="7"/>
      <c r="B60" s="7"/>
      <c r="C60" s="7"/>
      <c r="D60" s="7"/>
      <c r="E60" s="7"/>
      <c r="F60" s="7"/>
      <c r="G60" s="7"/>
      <c r="H60" s="19"/>
      <c r="I60" s="287"/>
      <c r="J60" s="287"/>
      <c r="K60" s="287"/>
      <c r="L60" s="7"/>
      <c r="M60" s="7"/>
      <c r="N60" s="7"/>
      <c r="O60" s="7"/>
      <c r="P60" s="7"/>
    </row>
    <row r="61" spans="1:82" s="6" customFormat="1" ht="15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82" s="6" customFormat="1" ht="15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</sheetData>
  <mergeCells count="59">
    <mergeCell ref="A57:I57"/>
    <mergeCell ref="I60:K60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51:I51"/>
    <mergeCell ref="C42:E42"/>
    <mergeCell ref="C43:E43"/>
    <mergeCell ref="C44:E44"/>
    <mergeCell ref="C45:E45"/>
    <mergeCell ref="A46:I46"/>
    <mergeCell ref="C37:E37"/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27:E27"/>
    <mergeCell ref="A28:P28"/>
    <mergeCell ref="C29:E29"/>
    <mergeCell ref="C30:E30"/>
    <mergeCell ref="C31:E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D55"/>
  <sheetViews>
    <sheetView workbookViewId="0">
      <selection activeCell="R27" sqref="R2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559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560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560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6700.7650000000003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71</v>
      </c>
      <c r="D17" s="23"/>
      <c r="E17" s="24">
        <v>1448.269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218</v>
      </c>
      <c r="D18" s="23"/>
      <c r="E18" s="24">
        <v>5252.4960000000001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15</v>
      </c>
      <c r="C19" s="22"/>
      <c r="D19" s="23"/>
      <c r="E19" s="24">
        <v>357.774</v>
      </c>
      <c r="F19" s="25" t="s">
        <v>13</v>
      </c>
      <c r="H19" s="22"/>
      <c r="J19" s="22"/>
      <c r="K19" s="22"/>
      <c r="L19" s="22"/>
      <c r="M19" s="8"/>
      <c r="N19" s="27"/>
    </row>
    <row r="20" spans="1:79" s="6" customFormat="1" ht="12.75" customHeight="1" x14ac:dyDescent="0.25">
      <c r="B20" s="22" t="s">
        <v>16</v>
      </c>
      <c r="C20" s="22"/>
      <c r="D20" s="12"/>
      <c r="E20" s="28">
        <v>606.30999999999995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2.75" customHeight="1" x14ac:dyDescent="0.25">
      <c r="B21" s="22" t="s">
        <v>18</v>
      </c>
      <c r="C21" s="22"/>
      <c r="D21" s="12"/>
      <c r="E21" s="28">
        <v>23.2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5" x14ac:dyDescent="0.25">
      <c r="A22" s="7"/>
      <c r="B22" s="19" t="s">
        <v>19</v>
      </c>
      <c r="C22" s="19"/>
      <c r="D22" s="7"/>
      <c r="E22" s="270" t="s">
        <v>1203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BN22" s="21" t="s">
        <v>2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79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79" s="6" customFormat="1" ht="36" customHeight="1" x14ac:dyDescent="0.25">
      <c r="A24" s="271" t="s">
        <v>20</v>
      </c>
      <c r="B24" s="271" t="s">
        <v>21</v>
      </c>
      <c r="C24" s="271" t="s">
        <v>22</v>
      </c>
      <c r="D24" s="271"/>
      <c r="E24" s="271"/>
      <c r="F24" s="271" t="s">
        <v>23</v>
      </c>
      <c r="G24" s="272" t="s">
        <v>24</v>
      </c>
      <c r="H24" s="273"/>
      <c r="I24" s="271" t="s">
        <v>25</v>
      </c>
      <c r="J24" s="271"/>
      <c r="K24" s="271"/>
      <c r="L24" s="271"/>
      <c r="M24" s="271"/>
      <c r="N24" s="271"/>
      <c r="O24" s="271" t="s">
        <v>26</v>
      </c>
      <c r="P24" s="271" t="s">
        <v>27</v>
      </c>
    </row>
    <row r="25" spans="1:79" s="6" customFormat="1" ht="36.75" customHeight="1" x14ac:dyDescent="0.25">
      <c r="A25" s="271"/>
      <c r="B25" s="271"/>
      <c r="C25" s="271"/>
      <c r="D25" s="271"/>
      <c r="E25" s="271"/>
      <c r="F25" s="271"/>
      <c r="G25" s="274" t="s">
        <v>28</v>
      </c>
      <c r="H25" s="274" t="s">
        <v>29</v>
      </c>
      <c r="I25" s="271" t="s">
        <v>28</v>
      </c>
      <c r="J25" s="271" t="s">
        <v>30</v>
      </c>
      <c r="K25" s="276" t="s">
        <v>31</v>
      </c>
      <c r="L25" s="276"/>
      <c r="M25" s="276"/>
      <c r="N25" s="276"/>
      <c r="O25" s="271"/>
      <c r="P25" s="271"/>
    </row>
    <row r="26" spans="1:79" s="6" customFormat="1" ht="15" x14ac:dyDescent="0.25">
      <c r="A26" s="271"/>
      <c r="B26" s="271"/>
      <c r="C26" s="271"/>
      <c r="D26" s="271"/>
      <c r="E26" s="271"/>
      <c r="F26" s="271"/>
      <c r="G26" s="275"/>
      <c r="H26" s="275"/>
      <c r="I26" s="271"/>
      <c r="J26" s="271"/>
      <c r="K26" s="35" t="s">
        <v>32</v>
      </c>
      <c r="L26" s="35" t="s">
        <v>33</v>
      </c>
      <c r="M26" s="35" t="s">
        <v>34</v>
      </c>
      <c r="N26" s="35" t="s">
        <v>35</v>
      </c>
      <c r="O26" s="271"/>
      <c r="P26" s="271"/>
    </row>
    <row r="27" spans="1:79" s="6" customFormat="1" ht="15" x14ac:dyDescent="0.25">
      <c r="A27" s="34">
        <v>1</v>
      </c>
      <c r="B27" s="34">
        <v>2</v>
      </c>
      <c r="C27" s="276">
        <v>3</v>
      </c>
      <c r="D27" s="276"/>
      <c r="E27" s="27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79" s="6" customFormat="1" ht="15" x14ac:dyDescent="0.25">
      <c r="A28" s="277" t="s">
        <v>485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BZ28" s="36" t="s">
        <v>485</v>
      </c>
    </row>
    <row r="29" spans="1:79" s="6" customFormat="1" ht="45" x14ac:dyDescent="0.25">
      <c r="A29" s="37" t="s">
        <v>37</v>
      </c>
      <c r="B29" s="38" t="s">
        <v>526</v>
      </c>
      <c r="C29" s="278" t="s">
        <v>527</v>
      </c>
      <c r="D29" s="279"/>
      <c r="E29" s="280"/>
      <c r="F29" s="37" t="s">
        <v>122</v>
      </c>
      <c r="G29" s="39"/>
      <c r="H29" s="53">
        <v>1.6</v>
      </c>
      <c r="I29" s="41">
        <v>28503.88</v>
      </c>
      <c r="J29" s="41">
        <v>53288.42</v>
      </c>
      <c r="K29" s="41">
        <v>21818.66</v>
      </c>
      <c r="L29" s="41">
        <v>7103.23</v>
      </c>
      <c r="M29" s="41">
        <v>2498.2600000000002</v>
      </c>
      <c r="N29" s="41">
        <v>21868.27</v>
      </c>
      <c r="O29" s="44">
        <v>37.630000000000003</v>
      </c>
      <c r="P29" s="44">
        <v>3.82</v>
      </c>
      <c r="BZ29" s="36"/>
      <c r="CA29" s="2" t="s">
        <v>527</v>
      </c>
    </row>
    <row r="30" spans="1:79" s="6" customFormat="1" ht="22.5" x14ac:dyDescent="0.25">
      <c r="A30" s="37" t="s">
        <v>488</v>
      </c>
      <c r="B30" s="38" t="s">
        <v>561</v>
      </c>
      <c r="C30" s="278" t="s">
        <v>562</v>
      </c>
      <c r="D30" s="279"/>
      <c r="E30" s="280"/>
      <c r="F30" s="37" t="s">
        <v>82</v>
      </c>
      <c r="G30" s="39"/>
      <c r="H30" s="40">
        <v>2</v>
      </c>
      <c r="I30" s="41">
        <v>1876248</v>
      </c>
      <c r="J30" s="41">
        <v>3752496</v>
      </c>
      <c r="K30" s="42"/>
      <c r="L30" s="42"/>
      <c r="M30" s="42"/>
      <c r="N30" s="42"/>
      <c r="O30" s="43">
        <v>0</v>
      </c>
      <c r="P30" s="43">
        <v>0</v>
      </c>
      <c r="BZ30" s="36"/>
      <c r="CA30" s="2" t="s">
        <v>562</v>
      </c>
    </row>
    <row r="31" spans="1:79" s="6" customFormat="1" ht="15" x14ac:dyDescent="0.25">
      <c r="A31" s="37" t="s">
        <v>44</v>
      </c>
      <c r="B31" s="38" t="s">
        <v>563</v>
      </c>
      <c r="C31" s="278" t="s">
        <v>564</v>
      </c>
      <c r="D31" s="279"/>
      <c r="E31" s="280"/>
      <c r="F31" s="37" t="s">
        <v>82</v>
      </c>
      <c r="G31" s="39"/>
      <c r="H31" s="40">
        <v>5</v>
      </c>
      <c r="I31" s="41">
        <v>7885.5</v>
      </c>
      <c r="J31" s="41">
        <v>52123.01</v>
      </c>
      <c r="K31" s="41">
        <v>40827.550000000003</v>
      </c>
      <c r="L31" s="41">
        <v>6336.37</v>
      </c>
      <c r="M31" s="41">
        <v>4154.3500000000004</v>
      </c>
      <c r="N31" s="44">
        <v>804.74</v>
      </c>
      <c r="O31" s="45">
        <v>61.8</v>
      </c>
      <c r="P31" s="44">
        <v>4.9800000000000004</v>
      </c>
      <c r="BZ31" s="36"/>
      <c r="CA31" s="2" t="s">
        <v>564</v>
      </c>
    </row>
    <row r="32" spans="1:79" s="6" customFormat="1" ht="22.5" x14ac:dyDescent="0.25">
      <c r="A32" s="37" t="s">
        <v>494</v>
      </c>
      <c r="B32" s="38" t="s">
        <v>565</v>
      </c>
      <c r="C32" s="278" t="s">
        <v>566</v>
      </c>
      <c r="D32" s="279"/>
      <c r="E32" s="280"/>
      <c r="F32" s="37" t="s">
        <v>235</v>
      </c>
      <c r="G32" s="39"/>
      <c r="H32" s="40">
        <v>1</v>
      </c>
      <c r="I32" s="41">
        <v>1500000</v>
      </c>
      <c r="J32" s="41">
        <v>1500000</v>
      </c>
      <c r="K32" s="42"/>
      <c r="L32" s="42"/>
      <c r="M32" s="42"/>
      <c r="N32" s="42"/>
      <c r="O32" s="43">
        <v>0</v>
      </c>
      <c r="P32" s="43">
        <v>0</v>
      </c>
      <c r="BZ32" s="36"/>
      <c r="CA32" s="2" t="s">
        <v>566</v>
      </c>
    </row>
    <row r="33" spans="1:82" s="6" customFormat="1" ht="33.75" x14ac:dyDescent="0.25">
      <c r="A33" s="37" t="s">
        <v>52</v>
      </c>
      <c r="B33" s="38" t="s">
        <v>138</v>
      </c>
      <c r="C33" s="278" t="s">
        <v>139</v>
      </c>
      <c r="D33" s="279"/>
      <c r="E33" s="280"/>
      <c r="F33" s="37" t="s">
        <v>136</v>
      </c>
      <c r="G33" s="39"/>
      <c r="H33" s="40">
        <v>30</v>
      </c>
      <c r="I33" s="41">
        <v>8946</v>
      </c>
      <c r="J33" s="41">
        <v>332371.78999999998</v>
      </c>
      <c r="K33" s="41">
        <v>278976.61</v>
      </c>
      <c r="L33" s="41">
        <v>20088.03</v>
      </c>
      <c r="M33" s="41">
        <v>9498.5300000000007</v>
      </c>
      <c r="N33" s="41">
        <v>23808.62</v>
      </c>
      <c r="O33" s="44">
        <v>506.88</v>
      </c>
      <c r="P33" s="45">
        <v>14.4</v>
      </c>
      <c r="BZ33" s="36"/>
      <c r="CA33" s="2" t="s">
        <v>139</v>
      </c>
    </row>
    <row r="34" spans="1:82" s="6" customFormat="1" ht="33.75" x14ac:dyDescent="0.25">
      <c r="A34" s="37" t="s">
        <v>55</v>
      </c>
      <c r="B34" s="38" t="s">
        <v>567</v>
      </c>
      <c r="C34" s="278" t="s">
        <v>568</v>
      </c>
      <c r="D34" s="279"/>
      <c r="E34" s="280"/>
      <c r="F34" s="37" t="s">
        <v>478</v>
      </c>
      <c r="G34" s="39"/>
      <c r="H34" s="56">
        <v>0.51</v>
      </c>
      <c r="I34" s="41">
        <v>34458.120000000003</v>
      </c>
      <c r="J34" s="41">
        <v>17573.64</v>
      </c>
      <c r="K34" s="42"/>
      <c r="L34" s="42"/>
      <c r="M34" s="42"/>
      <c r="N34" s="41">
        <v>17573.64</v>
      </c>
      <c r="O34" s="43">
        <v>0</v>
      </c>
      <c r="P34" s="43">
        <v>0</v>
      </c>
      <c r="BZ34" s="36"/>
      <c r="CA34" s="2" t="s">
        <v>568</v>
      </c>
    </row>
    <row r="35" spans="1:82" s="6" customFormat="1" ht="15" x14ac:dyDescent="0.25">
      <c r="A35" s="37" t="s">
        <v>90</v>
      </c>
      <c r="B35" s="38" t="s">
        <v>569</v>
      </c>
      <c r="C35" s="278" t="s">
        <v>570</v>
      </c>
      <c r="D35" s="279"/>
      <c r="E35" s="280"/>
      <c r="F35" s="37" t="s">
        <v>478</v>
      </c>
      <c r="G35" s="39"/>
      <c r="H35" s="56">
        <v>1.02</v>
      </c>
      <c r="I35" s="41">
        <v>66576.990000000005</v>
      </c>
      <c r="J35" s="41">
        <v>67908.53</v>
      </c>
      <c r="K35" s="42"/>
      <c r="L35" s="42"/>
      <c r="M35" s="42"/>
      <c r="N35" s="41">
        <v>67908.53</v>
      </c>
      <c r="O35" s="43">
        <v>0</v>
      </c>
      <c r="P35" s="43">
        <v>0</v>
      </c>
      <c r="BZ35" s="36"/>
      <c r="CA35" s="2" t="s">
        <v>570</v>
      </c>
    </row>
    <row r="36" spans="1:82" s="6" customFormat="1" ht="15" x14ac:dyDescent="0.25">
      <c r="A36" s="37" t="s">
        <v>93</v>
      </c>
      <c r="B36" s="38" t="s">
        <v>571</v>
      </c>
      <c r="C36" s="278" t="s">
        <v>572</v>
      </c>
      <c r="D36" s="279"/>
      <c r="E36" s="280"/>
      <c r="F36" s="37" t="s">
        <v>478</v>
      </c>
      <c r="G36" s="39"/>
      <c r="H36" s="56">
        <v>0.51</v>
      </c>
      <c r="I36" s="41">
        <v>244205.9</v>
      </c>
      <c r="J36" s="41">
        <v>124545.01</v>
      </c>
      <c r="K36" s="42"/>
      <c r="L36" s="42"/>
      <c r="M36" s="42"/>
      <c r="N36" s="41">
        <v>124545.01</v>
      </c>
      <c r="O36" s="43">
        <v>0</v>
      </c>
      <c r="P36" s="43">
        <v>0</v>
      </c>
      <c r="BZ36" s="36"/>
      <c r="CA36" s="2" t="s">
        <v>572</v>
      </c>
    </row>
    <row r="37" spans="1:82" s="6" customFormat="1" ht="15" x14ac:dyDescent="0.25">
      <c r="A37" s="37" t="s">
        <v>96</v>
      </c>
      <c r="B37" s="38" t="s">
        <v>573</v>
      </c>
      <c r="C37" s="278" t="s">
        <v>574</v>
      </c>
      <c r="D37" s="279"/>
      <c r="E37" s="280"/>
      <c r="F37" s="37" t="s">
        <v>478</v>
      </c>
      <c r="G37" s="39"/>
      <c r="H37" s="56">
        <v>0.51</v>
      </c>
      <c r="I37" s="41">
        <v>491497.03</v>
      </c>
      <c r="J37" s="41">
        <v>250663.49</v>
      </c>
      <c r="K37" s="42"/>
      <c r="L37" s="42"/>
      <c r="M37" s="42"/>
      <c r="N37" s="41">
        <v>250663.49</v>
      </c>
      <c r="O37" s="43">
        <v>0</v>
      </c>
      <c r="P37" s="43">
        <v>0</v>
      </c>
      <c r="BZ37" s="36"/>
      <c r="CA37" s="2" t="s">
        <v>574</v>
      </c>
    </row>
    <row r="38" spans="1:82" s="6" customFormat="1" ht="22.5" x14ac:dyDescent="0.25">
      <c r="A38" s="37" t="s">
        <v>99</v>
      </c>
      <c r="B38" s="38" t="s">
        <v>575</v>
      </c>
      <c r="C38" s="278" t="s">
        <v>576</v>
      </c>
      <c r="D38" s="279"/>
      <c r="E38" s="280"/>
      <c r="F38" s="37" t="s">
        <v>478</v>
      </c>
      <c r="G38" s="39"/>
      <c r="H38" s="56">
        <v>0.51</v>
      </c>
      <c r="I38" s="41">
        <v>50366.86</v>
      </c>
      <c r="J38" s="41">
        <v>25687.1</v>
      </c>
      <c r="K38" s="42"/>
      <c r="L38" s="42"/>
      <c r="M38" s="42"/>
      <c r="N38" s="41">
        <v>25687.1</v>
      </c>
      <c r="O38" s="43">
        <v>0</v>
      </c>
      <c r="P38" s="43">
        <v>0</v>
      </c>
      <c r="BZ38" s="36"/>
      <c r="CA38" s="2" t="s">
        <v>576</v>
      </c>
    </row>
    <row r="39" spans="1:82" s="6" customFormat="1" ht="15" x14ac:dyDescent="0.25">
      <c r="A39" s="281" t="s">
        <v>59</v>
      </c>
      <c r="B39" s="282"/>
      <c r="C39" s="282"/>
      <c r="D39" s="282"/>
      <c r="E39" s="282"/>
      <c r="F39" s="282"/>
      <c r="G39" s="282"/>
      <c r="H39" s="282"/>
      <c r="I39" s="283"/>
      <c r="J39" s="46"/>
      <c r="K39" s="46"/>
      <c r="L39" s="46"/>
      <c r="M39" s="46"/>
      <c r="N39" s="46"/>
      <c r="O39" s="46"/>
      <c r="P39" s="46"/>
      <c r="CB39" s="47" t="s">
        <v>59</v>
      </c>
    </row>
    <row r="40" spans="1:82" s="6" customFormat="1" ht="15" x14ac:dyDescent="0.25">
      <c r="A40" s="284" t="s">
        <v>60</v>
      </c>
      <c r="B40" s="285"/>
      <c r="C40" s="285"/>
      <c r="D40" s="285"/>
      <c r="E40" s="285"/>
      <c r="F40" s="285"/>
      <c r="G40" s="285"/>
      <c r="H40" s="285"/>
      <c r="I40" s="286"/>
      <c r="J40" s="41">
        <v>924160.99</v>
      </c>
      <c r="K40" s="42"/>
      <c r="L40" s="42"/>
      <c r="M40" s="42"/>
      <c r="N40" s="42"/>
      <c r="O40" s="42"/>
      <c r="P40" s="42"/>
      <c r="CB40" s="47"/>
      <c r="CC40" s="2" t="s">
        <v>60</v>
      </c>
    </row>
    <row r="41" spans="1:82" s="6" customFormat="1" ht="15" x14ac:dyDescent="0.25">
      <c r="A41" s="284" t="s">
        <v>215</v>
      </c>
      <c r="B41" s="285"/>
      <c r="C41" s="285"/>
      <c r="D41" s="285"/>
      <c r="E41" s="285"/>
      <c r="F41" s="285"/>
      <c r="G41" s="285"/>
      <c r="H41" s="285"/>
      <c r="I41" s="286"/>
      <c r="J41" s="41">
        <v>1448268.62</v>
      </c>
      <c r="K41" s="42"/>
      <c r="L41" s="42"/>
      <c r="M41" s="42"/>
      <c r="N41" s="42"/>
      <c r="O41" s="42"/>
      <c r="P41" s="42"/>
      <c r="CB41" s="47"/>
      <c r="CC41" s="2" t="s">
        <v>215</v>
      </c>
    </row>
    <row r="42" spans="1:82" s="6" customFormat="1" ht="15" x14ac:dyDescent="0.25">
      <c r="A42" s="284" t="s">
        <v>252</v>
      </c>
      <c r="B42" s="285"/>
      <c r="C42" s="285"/>
      <c r="D42" s="285"/>
      <c r="E42" s="285"/>
      <c r="F42" s="285"/>
      <c r="G42" s="285"/>
      <c r="H42" s="285"/>
      <c r="I42" s="286"/>
      <c r="J42" s="41">
        <v>5252496</v>
      </c>
      <c r="K42" s="42"/>
      <c r="L42" s="42"/>
      <c r="M42" s="42"/>
      <c r="N42" s="42"/>
      <c r="O42" s="42"/>
      <c r="P42" s="42"/>
      <c r="CB42" s="47"/>
      <c r="CC42" s="2" t="s">
        <v>252</v>
      </c>
    </row>
    <row r="43" spans="1:82" s="6" customFormat="1" ht="15" x14ac:dyDescent="0.25">
      <c r="A43" s="284" t="s">
        <v>62</v>
      </c>
      <c r="B43" s="285"/>
      <c r="C43" s="285"/>
      <c r="D43" s="285"/>
      <c r="E43" s="285"/>
      <c r="F43" s="285"/>
      <c r="G43" s="285"/>
      <c r="H43" s="285"/>
      <c r="I43" s="286"/>
      <c r="J43" s="41">
        <v>357773.96</v>
      </c>
      <c r="K43" s="42"/>
      <c r="L43" s="42"/>
      <c r="M43" s="42"/>
      <c r="N43" s="42"/>
      <c r="O43" s="42"/>
      <c r="P43" s="42"/>
      <c r="CB43" s="47"/>
      <c r="CC43" s="2" t="s">
        <v>62</v>
      </c>
    </row>
    <row r="44" spans="1:82" s="6" customFormat="1" ht="15" x14ac:dyDescent="0.25">
      <c r="A44" s="284" t="s">
        <v>63</v>
      </c>
      <c r="B44" s="285"/>
      <c r="C44" s="285"/>
      <c r="D44" s="285"/>
      <c r="E44" s="285"/>
      <c r="F44" s="285"/>
      <c r="G44" s="285"/>
      <c r="H44" s="285"/>
      <c r="I44" s="286"/>
      <c r="J44" s="41">
        <v>343892.01</v>
      </c>
      <c r="K44" s="42"/>
      <c r="L44" s="42"/>
      <c r="M44" s="42"/>
      <c r="N44" s="42"/>
      <c r="O44" s="42"/>
      <c r="P44" s="42"/>
      <c r="CB44" s="47"/>
      <c r="CC44" s="2" t="s">
        <v>63</v>
      </c>
    </row>
    <row r="45" spans="1:82" s="6" customFormat="1" ht="15" x14ac:dyDescent="0.25">
      <c r="A45" s="284" t="s">
        <v>64</v>
      </c>
      <c r="B45" s="285"/>
      <c r="C45" s="285"/>
      <c r="D45" s="285"/>
      <c r="E45" s="285"/>
      <c r="F45" s="285"/>
      <c r="G45" s="285"/>
      <c r="H45" s="285"/>
      <c r="I45" s="286"/>
      <c r="J45" s="41">
        <v>180215.62</v>
      </c>
      <c r="K45" s="42"/>
      <c r="L45" s="42"/>
      <c r="M45" s="42"/>
      <c r="N45" s="42"/>
      <c r="O45" s="42"/>
      <c r="P45" s="42"/>
      <c r="CB45" s="47"/>
      <c r="CC45" s="2" t="s">
        <v>64</v>
      </c>
    </row>
    <row r="46" spans="1:82" s="6" customFormat="1" ht="15" x14ac:dyDescent="0.25">
      <c r="A46" s="281" t="s">
        <v>65</v>
      </c>
      <c r="B46" s="282"/>
      <c r="C46" s="282"/>
      <c r="D46" s="282"/>
      <c r="E46" s="282"/>
      <c r="F46" s="282"/>
      <c r="G46" s="282"/>
      <c r="H46" s="282"/>
      <c r="I46" s="283"/>
      <c r="J46" s="48">
        <v>6700764.6200000001</v>
      </c>
      <c r="K46" s="46"/>
      <c r="L46" s="46"/>
      <c r="M46" s="46"/>
      <c r="N46" s="46"/>
      <c r="O46" s="49">
        <v>606.31200000000001</v>
      </c>
      <c r="P46" s="60">
        <v>23.200800000000001</v>
      </c>
      <c r="CB46" s="47"/>
      <c r="CD46" s="47" t="s">
        <v>65</v>
      </c>
    </row>
    <row r="47" spans="1:82" s="6" customFormat="1" ht="15" x14ac:dyDescent="0.25">
      <c r="A47" s="284" t="s">
        <v>66</v>
      </c>
      <c r="B47" s="285"/>
      <c r="C47" s="285"/>
      <c r="D47" s="285"/>
      <c r="E47" s="285"/>
      <c r="F47" s="285"/>
      <c r="G47" s="285"/>
      <c r="H47" s="285"/>
      <c r="I47" s="286"/>
      <c r="J47" s="42"/>
      <c r="K47" s="42"/>
      <c r="L47" s="42"/>
      <c r="M47" s="42"/>
      <c r="N47" s="42"/>
      <c r="O47" s="42"/>
      <c r="P47" s="42"/>
      <c r="CB47" s="47"/>
      <c r="CC47" s="2" t="s">
        <v>66</v>
      </c>
      <c r="CD47" s="47"/>
    </row>
    <row r="48" spans="1:82" s="6" customFormat="1" ht="15" x14ac:dyDescent="0.25">
      <c r="A48" s="284" t="s">
        <v>254</v>
      </c>
      <c r="B48" s="285"/>
      <c r="C48" s="285"/>
      <c r="D48" s="285"/>
      <c r="E48" s="285"/>
      <c r="F48" s="285"/>
      <c r="G48" s="285"/>
      <c r="H48" s="285"/>
      <c r="I48" s="286"/>
      <c r="J48" s="41">
        <v>5252496</v>
      </c>
      <c r="K48" s="42"/>
      <c r="L48" s="42"/>
      <c r="M48" s="42"/>
      <c r="N48" s="42"/>
      <c r="O48" s="42"/>
      <c r="P48" s="42"/>
      <c r="CB48" s="47"/>
      <c r="CC48" s="2" t="s">
        <v>254</v>
      </c>
      <c r="CD48" s="47"/>
    </row>
    <row r="49" spans="1:82" s="6" customFormat="1" ht="15" x14ac:dyDescent="0.25">
      <c r="A49" s="284" t="s">
        <v>67</v>
      </c>
      <c r="B49" s="285"/>
      <c r="C49" s="285"/>
      <c r="D49" s="285"/>
      <c r="E49" s="285"/>
      <c r="F49" s="285"/>
      <c r="G49" s="285"/>
      <c r="H49" s="285"/>
      <c r="I49" s="286"/>
      <c r="J49" s="42"/>
      <c r="K49" s="42"/>
      <c r="L49" s="42"/>
      <c r="M49" s="42"/>
      <c r="N49" s="42"/>
      <c r="O49" s="42"/>
      <c r="P49" s="42"/>
      <c r="CB49" s="47"/>
      <c r="CC49" s="2" t="s">
        <v>67</v>
      </c>
      <c r="CD49" s="47"/>
    </row>
    <row r="50" spans="1:82" s="6" customFormat="1" ht="15" x14ac:dyDescent="0.25">
      <c r="A50" s="284" t="s">
        <v>68</v>
      </c>
      <c r="B50" s="285"/>
      <c r="C50" s="285"/>
      <c r="D50" s="285"/>
      <c r="E50" s="285"/>
      <c r="F50" s="285"/>
      <c r="G50" s="285"/>
      <c r="H50" s="285"/>
      <c r="I50" s="286"/>
      <c r="J50" s="42"/>
      <c r="K50" s="42"/>
      <c r="L50" s="42"/>
      <c r="M50" s="42"/>
      <c r="N50" s="42"/>
      <c r="O50" s="42"/>
      <c r="P50" s="42"/>
      <c r="CB50" s="47"/>
      <c r="CC50" s="2" t="s">
        <v>68</v>
      </c>
      <c r="CD50" s="47"/>
    </row>
    <row r="51" spans="1:82" s="6" customFormat="1" ht="3" customHeight="1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1"/>
      <c r="M51" s="51"/>
      <c r="N51" s="51"/>
      <c r="O51" s="52"/>
      <c r="P51" s="52"/>
    </row>
    <row r="52" spans="1:82" s="6" customFormat="1" ht="53.2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82" s="6" customFormat="1" ht="15" x14ac:dyDescent="0.25">
      <c r="A53" s="7"/>
      <c r="B53" s="7"/>
      <c r="C53" s="7"/>
      <c r="D53" s="7"/>
      <c r="E53" s="7"/>
      <c r="F53" s="7"/>
      <c r="G53" s="7"/>
      <c r="H53" s="19"/>
      <c r="I53" s="287"/>
      <c r="J53" s="287"/>
      <c r="K53" s="287"/>
      <c r="L53" s="7"/>
      <c r="M53" s="7"/>
      <c r="N53" s="7"/>
      <c r="O53" s="7"/>
      <c r="P53" s="7"/>
    </row>
    <row r="54" spans="1:82" s="6" customFormat="1" ht="1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82" s="6" customFormat="1" ht="1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</sheetData>
  <mergeCells count="52">
    <mergeCell ref="A47:I47"/>
    <mergeCell ref="A48:I48"/>
    <mergeCell ref="A49:I49"/>
    <mergeCell ref="A50:I50"/>
    <mergeCell ref="I53:K53"/>
    <mergeCell ref="A42:I42"/>
    <mergeCell ref="A43:I43"/>
    <mergeCell ref="A44:I44"/>
    <mergeCell ref="A45:I45"/>
    <mergeCell ref="A46:I46"/>
    <mergeCell ref="C37:E37"/>
    <mergeCell ref="C38:E38"/>
    <mergeCell ref="A39:I39"/>
    <mergeCell ref="A40:I40"/>
    <mergeCell ref="A41:I41"/>
    <mergeCell ref="C32:E32"/>
    <mergeCell ref="C33:E33"/>
    <mergeCell ref="C34:E34"/>
    <mergeCell ref="C35:E35"/>
    <mergeCell ref="C36:E36"/>
    <mergeCell ref="C27:E27"/>
    <mergeCell ref="A28:P28"/>
    <mergeCell ref="C29:E29"/>
    <mergeCell ref="C30:E30"/>
    <mergeCell ref="C31:E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D50"/>
  <sheetViews>
    <sheetView workbookViewId="0">
      <selection activeCell="CF29" sqref="CF29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577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578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578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4662.9870000000001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71</v>
      </c>
      <c r="D17" s="23"/>
      <c r="E17" s="24">
        <v>410.15800000000002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218</v>
      </c>
      <c r="D18" s="23"/>
      <c r="E18" s="24">
        <v>4252.8289999999997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15</v>
      </c>
      <c r="C19" s="22"/>
      <c r="D19" s="23"/>
      <c r="E19" s="24">
        <v>108.31699999999999</v>
      </c>
      <c r="F19" s="25" t="s">
        <v>13</v>
      </c>
      <c r="H19" s="22"/>
      <c r="J19" s="22"/>
      <c r="K19" s="22"/>
      <c r="L19" s="22"/>
      <c r="M19" s="8"/>
      <c r="N19" s="27"/>
    </row>
    <row r="20" spans="1:79" s="6" customFormat="1" ht="12.75" customHeight="1" x14ac:dyDescent="0.25">
      <c r="B20" s="22" t="s">
        <v>16</v>
      </c>
      <c r="C20" s="22"/>
      <c r="D20" s="12"/>
      <c r="E20" s="28">
        <v>187.78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2.75" customHeight="1" x14ac:dyDescent="0.25">
      <c r="B21" s="22" t="s">
        <v>18</v>
      </c>
      <c r="C21" s="22"/>
      <c r="D21" s="12"/>
      <c r="E21" s="28">
        <v>6.71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5" x14ac:dyDescent="0.25">
      <c r="A22" s="7"/>
      <c r="B22" s="19" t="s">
        <v>19</v>
      </c>
      <c r="C22" s="19"/>
      <c r="D22" s="7"/>
      <c r="E22" s="270" t="s">
        <v>1203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BN22" s="21" t="s">
        <v>2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79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79" s="6" customFormat="1" ht="36" customHeight="1" x14ac:dyDescent="0.25">
      <c r="A24" s="271" t="s">
        <v>20</v>
      </c>
      <c r="B24" s="271" t="s">
        <v>21</v>
      </c>
      <c r="C24" s="271" t="s">
        <v>22</v>
      </c>
      <c r="D24" s="271"/>
      <c r="E24" s="271"/>
      <c r="F24" s="271" t="s">
        <v>23</v>
      </c>
      <c r="G24" s="272" t="s">
        <v>24</v>
      </c>
      <c r="H24" s="273"/>
      <c r="I24" s="271" t="s">
        <v>25</v>
      </c>
      <c r="J24" s="271"/>
      <c r="K24" s="271"/>
      <c r="L24" s="271"/>
      <c r="M24" s="271"/>
      <c r="N24" s="271"/>
      <c r="O24" s="271" t="s">
        <v>26</v>
      </c>
      <c r="P24" s="271" t="s">
        <v>27</v>
      </c>
    </row>
    <row r="25" spans="1:79" s="6" customFormat="1" ht="36.75" customHeight="1" x14ac:dyDescent="0.25">
      <c r="A25" s="271"/>
      <c r="B25" s="271"/>
      <c r="C25" s="271"/>
      <c r="D25" s="271"/>
      <c r="E25" s="271"/>
      <c r="F25" s="271"/>
      <c r="G25" s="274" t="s">
        <v>28</v>
      </c>
      <c r="H25" s="274" t="s">
        <v>29</v>
      </c>
      <c r="I25" s="271" t="s">
        <v>28</v>
      </c>
      <c r="J25" s="271" t="s">
        <v>30</v>
      </c>
      <c r="K25" s="276" t="s">
        <v>31</v>
      </c>
      <c r="L25" s="276"/>
      <c r="M25" s="276"/>
      <c r="N25" s="276"/>
      <c r="O25" s="271"/>
      <c r="P25" s="271"/>
    </row>
    <row r="26" spans="1:79" s="6" customFormat="1" ht="15" x14ac:dyDescent="0.25">
      <c r="A26" s="271"/>
      <c r="B26" s="271"/>
      <c r="C26" s="271"/>
      <c r="D26" s="271"/>
      <c r="E26" s="271"/>
      <c r="F26" s="271"/>
      <c r="G26" s="275"/>
      <c r="H26" s="275"/>
      <c r="I26" s="271"/>
      <c r="J26" s="271"/>
      <c r="K26" s="35" t="s">
        <v>32</v>
      </c>
      <c r="L26" s="35" t="s">
        <v>33</v>
      </c>
      <c r="M26" s="35" t="s">
        <v>34</v>
      </c>
      <c r="N26" s="35" t="s">
        <v>35</v>
      </c>
      <c r="O26" s="271"/>
      <c r="P26" s="271"/>
    </row>
    <row r="27" spans="1:79" s="6" customFormat="1" ht="15" x14ac:dyDescent="0.25">
      <c r="A27" s="34">
        <v>1</v>
      </c>
      <c r="B27" s="34">
        <v>2</v>
      </c>
      <c r="C27" s="276">
        <v>3</v>
      </c>
      <c r="D27" s="276"/>
      <c r="E27" s="27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79" s="6" customFormat="1" ht="15" x14ac:dyDescent="0.25">
      <c r="A28" s="277" t="s">
        <v>485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BZ28" s="36" t="s">
        <v>485</v>
      </c>
    </row>
    <row r="29" spans="1:79" s="6" customFormat="1" ht="45" x14ac:dyDescent="0.25">
      <c r="A29" s="37" t="s">
        <v>37</v>
      </c>
      <c r="B29" s="38" t="s">
        <v>526</v>
      </c>
      <c r="C29" s="278" t="s">
        <v>527</v>
      </c>
      <c r="D29" s="279"/>
      <c r="E29" s="280"/>
      <c r="F29" s="37" t="s">
        <v>122</v>
      </c>
      <c r="G29" s="39"/>
      <c r="H29" s="53">
        <v>0.8</v>
      </c>
      <c r="I29" s="41">
        <v>28503.88</v>
      </c>
      <c r="J29" s="41">
        <v>26644.21</v>
      </c>
      <c r="K29" s="41">
        <v>10909.33</v>
      </c>
      <c r="L29" s="41">
        <v>3551.61</v>
      </c>
      <c r="M29" s="41">
        <v>1249.1300000000001</v>
      </c>
      <c r="N29" s="41">
        <v>10934.14</v>
      </c>
      <c r="O29" s="44">
        <v>18.82</v>
      </c>
      <c r="P29" s="44">
        <v>1.91</v>
      </c>
      <c r="BZ29" s="36"/>
      <c r="CA29" s="2" t="s">
        <v>527</v>
      </c>
    </row>
    <row r="30" spans="1:79" s="6" customFormat="1" ht="22.5" x14ac:dyDescent="0.25">
      <c r="A30" s="37" t="s">
        <v>488</v>
      </c>
      <c r="B30" s="38" t="s">
        <v>579</v>
      </c>
      <c r="C30" s="278" t="s">
        <v>580</v>
      </c>
      <c r="D30" s="279"/>
      <c r="E30" s="280"/>
      <c r="F30" s="37" t="s">
        <v>82</v>
      </c>
      <c r="G30" s="39"/>
      <c r="H30" s="40">
        <v>1</v>
      </c>
      <c r="I30" s="41">
        <v>4252828.8</v>
      </c>
      <c r="J30" s="41">
        <v>4252828.8</v>
      </c>
      <c r="K30" s="42"/>
      <c r="L30" s="42"/>
      <c r="M30" s="42"/>
      <c r="N30" s="42"/>
      <c r="O30" s="43">
        <v>0</v>
      </c>
      <c r="P30" s="43">
        <v>0</v>
      </c>
      <c r="BZ30" s="36"/>
      <c r="CA30" s="2" t="s">
        <v>580</v>
      </c>
    </row>
    <row r="31" spans="1:79" s="6" customFormat="1" ht="33.75" x14ac:dyDescent="0.25">
      <c r="A31" s="37" t="s">
        <v>44</v>
      </c>
      <c r="B31" s="38" t="s">
        <v>138</v>
      </c>
      <c r="C31" s="278" t="s">
        <v>139</v>
      </c>
      <c r="D31" s="279"/>
      <c r="E31" s="280"/>
      <c r="F31" s="37" t="s">
        <v>136</v>
      </c>
      <c r="G31" s="39"/>
      <c r="H31" s="40">
        <v>10</v>
      </c>
      <c r="I31" s="41">
        <v>8946</v>
      </c>
      <c r="J31" s="41">
        <v>110790.6</v>
      </c>
      <c r="K31" s="41">
        <v>92992.2</v>
      </c>
      <c r="L31" s="41">
        <v>6696</v>
      </c>
      <c r="M31" s="41">
        <v>3166.18</v>
      </c>
      <c r="N31" s="41">
        <v>7936.22</v>
      </c>
      <c r="O31" s="44">
        <v>168.96</v>
      </c>
      <c r="P31" s="45">
        <v>4.8</v>
      </c>
      <c r="BZ31" s="36"/>
      <c r="CA31" s="2" t="s">
        <v>139</v>
      </c>
    </row>
    <row r="32" spans="1:79" s="6" customFormat="1" ht="33.75" x14ac:dyDescent="0.25">
      <c r="A32" s="37" t="s">
        <v>48</v>
      </c>
      <c r="B32" s="38" t="s">
        <v>567</v>
      </c>
      <c r="C32" s="278" t="s">
        <v>568</v>
      </c>
      <c r="D32" s="279"/>
      <c r="E32" s="280"/>
      <c r="F32" s="37" t="s">
        <v>478</v>
      </c>
      <c r="G32" s="39"/>
      <c r="H32" s="56">
        <v>0.51</v>
      </c>
      <c r="I32" s="41">
        <v>34458.120000000003</v>
      </c>
      <c r="J32" s="41">
        <v>17573.64</v>
      </c>
      <c r="K32" s="42"/>
      <c r="L32" s="42"/>
      <c r="M32" s="42"/>
      <c r="N32" s="41">
        <v>17573.64</v>
      </c>
      <c r="O32" s="43">
        <v>0</v>
      </c>
      <c r="P32" s="43">
        <v>0</v>
      </c>
      <c r="BZ32" s="36"/>
      <c r="CA32" s="2" t="s">
        <v>568</v>
      </c>
    </row>
    <row r="33" spans="1:82" s="6" customFormat="1" ht="15" x14ac:dyDescent="0.25">
      <c r="A33" s="37" t="s">
        <v>52</v>
      </c>
      <c r="B33" s="38" t="s">
        <v>545</v>
      </c>
      <c r="C33" s="278" t="s">
        <v>546</v>
      </c>
      <c r="D33" s="279"/>
      <c r="E33" s="280"/>
      <c r="F33" s="37" t="s">
        <v>478</v>
      </c>
      <c r="G33" s="39"/>
      <c r="H33" s="56">
        <v>0.51</v>
      </c>
      <c r="I33" s="41">
        <v>185961.83</v>
      </c>
      <c r="J33" s="41">
        <v>94840.53</v>
      </c>
      <c r="K33" s="42"/>
      <c r="L33" s="42"/>
      <c r="M33" s="42"/>
      <c r="N33" s="41">
        <v>94840.53</v>
      </c>
      <c r="O33" s="43">
        <v>0</v>
      </c>
      <c r="P33" s="43">
        <v>0</v>
      </c>
      <c r="BZ33" s="36"/>
      <c r="CA33" s="2" t="s">
        <v>546</v>
      </c>
    </row>
    <row r="34" spans="1:82" s="6" customFormat="1" ht="15" x14ac:dyDescent="0.25">
      <c r="A34" s="281" t="s">
        <v>59</v>
      </c>
      <c r="B34" s="282"/>
      <c r="C34" s="282"/>
      <c r="D34" s="282"/>
      <c r="E34" s="282"/>
      <c r="F34" s="282"/>
      <c r="G34" s="282"/>
      <c r="H34" s="282"/>
      <c r="I34" s="283"/>
      <c r="J34" s="46"/>
      <c r="K34" s="46"/>
      <c r="L34" s="46"/>
      <c r="M34" s="46"/>
      <c r="N34" s="46"/>
      <c r="O34" s="46"/>
      <c r="P34" s="46"/>
      <c r="CB34" s="47" t="s">
        <v>59</v>
      </c>
    </row>
    <row r="35" spans="1:82" s="6" customFormat="1" ht="15" x14ac:dyDescent="0.25">
      <c r="A35" s="284" t="s">
        <v>60</v>
      </c>
      <c r="B35" s="285"/>
      <c r="C35" s="285"/>
      <c r="D35" s="285"/>
      <c r="E35" s="285"/>
      <c r="F35" s="285"/>
      <c r="G35" s="285"/>
      <c r="H35" s="285"/>
      <c r="I35" s="286"/>
      <c r="J35" s="41">
        <v>249848.98</v>
      </c>
      <c r="K35" s="42"/>
      <c r="L35" s="42"/>
      <c r="M35" s="42"/>
      <c r="N35" s="42"/>
      <c r="O35" s="42"/>
      <c r="P35" s="42"/>
      <c r="CB35" s="47"/>
      <c r="CC35" s="2" t="s">
        <v>60</v>
      </c>
    </row>
    <row r="36" spans="1:82" s="6" customFormat="1" ht="15" x14ac:dyDescent="0.25">
      <c r="A36" s="284" t="s">
        <v>215</v>
      </c>
      <c r="B36" s="285"/>
      <c r="C36" s="285"/>
      <c r="D36" s="285"/>
      <c r="E36" s="285"/>
      <c r="F36" s="285"/>
      <c r="G36" s="285"/>
      <c r="H36" s="285"/>
      <c r="I36" s="286"/>
      <c r="J36" s="41">
        <v>410157.9</v>
      </c>
      <c r="K36" s="42"/>
      <c r="L36" s="42"/>
      <c r="M36" s="42"/>
      <c r="N36" s="42"/>
      <c r="O36" s="42"/>
      <c r="P36" s="42"/>
      <c r="CB36" s="47"/>
      <c r="CC36" s="2" t="s">
        <v>215</v>
      </c>
    </row>
    <row r="37" spans="1:82" s="6" customFormat="1" ht="15" x14ac:dyDescent="0.25">
      <c r="A37" s="284" t="s">
        <v>252</v>
      </c>
      <c r="B37" s="285"/>
      <c r="C37" s="285"/>
      <c r="D37" s="285"/>
      <c r="E37" s="285"/>
      <c r="F37" s="285"/>
      <c r="G37" s="285"/>
      <c r="H37" s="285"/>
      <c r="I37" s="286"/>
      <c r="J37" s="41">
        <v>4252828.8</v>
      </c>
      <c r="K37" s="42"/>
      <c r="L37" s="42"/>
      <c r="M37" s="42"/>
      <c r="N37" s="42"/>
      <c r="O37" s="42"/>
      <c r="P37" s="42"/>
      <c r="CB37" s="47"/>
      <c r="CC37" s="2" t="s">
        <v>252</v>
      </c>
    </row>
    <row r="38" spans="1:82" s="6" customFormat="1" ht="15" x14ac:dyDescent="0.25">
      <c r="A38" s="284" t="s">
        <v>62</v>
      </c>
      <c r="B38" s="285"/>
      <c r="C38" s="285"/>
      <c r="D38" s="285"/>
      <c r="E38" s="285"/>
      <c r="F38" s="285"/>
      <c r="G38" s="285"/>
      <c r="H38" s="285"/>
      <c r="I38" s="286"/>
      <c r="J38" s="41">
        <v>108316.84</v>
      </c>
      <c r="K38" s="42"/>
      <c r="L38" s="42"/>
      <c r="M38" s="42"/>
      <c r="N38" s="42"/>
      <c r="O38" s="42"/>
      <c r="P38" s="42"/>
      <c r="CB38" s="47"/>
      <c r="CC38" s="2" t="s">
        <v>62</v>
      </c>
    </row>
    <row r="39" spans="1:82" s="6" customFormat="1" ht="15" x14ac:dyDescent="0.25">
      <c r="A39" s="284" t="s">
        <v>63</v>
      </c>
      <c r="B39" s="285"/>
      <c r="C39" s="285"/>
      <c r="D39" s="285"/>
      <c r="E39" s="285"/>
      <c r="F39" s="285"/>
      <c r="G39" s="285"/>
      <c r="H39" s="285"/>
      <c r="I39" s="286"/>
      <c r="J39" s="41">
        <v>105067.34</v>
      </c>
      <c r="K39" s="42"/>
      <c r="L39" s="42"/>
      <c r="M39" s="42"/>
      <c r="N39" s="42"/>
      <c r="O39" s="42"/>
      <c r="P39" s="42"/>
      <c r="CB39" s="47"/>
      <c r="CC39" s="2" t="s">
        <v>63</v>
      </c>
    </row>
    <row r="40" spans="1:82" s="6" customFormat="1" ht="15" x14ac:dyDescent="0.25">
      <c r="A40" s="284" t="s">
        <v>64</v>
      </c>
      <c r="B40" s="285"/>
      <c r="C40" s="285"/>
      <c r="D40" s="285"/>
      <c r="E40" s="285"/>
      <c r="F40" s="285"/>
      <c r="G40" s="285"/>
      <c r="H40" s="285"/>
      <c r="I40" s="286"/>
      <c r="J40" s="41">
        <v>55241.58</v>
      </c>
      <c r="K40" s="42"/>
      <c r="L40" s="42"/>
      <c r="M40" s="42"/>
      <c r="N40" s="42"/>
      <c r="O40" s="42"/>
      <c r="P40" s="42"/>
      <c r="CB40" s="47"/>
      <c r="CC40" s="2" t="s">
        <v>64</v>
      </c>
    </row>
    <row r="41" spans="1:82" s="6" customFormat="1" ht="15" x14ac:dyDescent="0.25">
      <c r="A41" s="281" t="s">
        <v>65</v>
      </c>
      <c r="B41" s="282"/>
      <c r="C41" s="282"/>
      <c r="D41" s="282"/>
      <c r="E41" s="282"/>
      <c r="F41" s="282"/>
      <c r="G41" s="282"/>
      <c r="H41" s="282"/>
      <c r="I41" s="283"/>
      <c r="J41" s="48">
        <v>4662986.7</v>
      </c>
      <c r="K41" s="46"/>
      <c r="L41" s="46"/>
      <c r="M41" s="46"/>
      <c r="N41" s="46"/>
      <c r="O41" s="49">
        <v>187.77600000000001</v>
      </c>
      <c r="P41" s="60">
        <v>6.7103999999999999</v>
      </c>
      <c r="CB41" s="47"/>
      <c r="CD41" s="47" t="s">
        <v>65</v>
      </c>
    </row>
    <row r="42" spans="1:82" s="6" customFormat="1" ht="15" x14ac:dyDescent="0.25">
      <c r="A42" s="284" t="s">
        <v>66</v>
      </c>
      <c r="B42" s="285"/>
      <c r="C42" s="285"/>
      <c r="D42" s="285"/>
      <c r="E42" s="285"/>
      <c r="F42" s="285"/>
      <c r="G42" s="285"/>
      <c r="H42" s="285"/>
      <c r="I42" s="286"/>
      <c r="J42" s="42"/>
      <c r="K42" s="42"/>
      <c r="L42" s="42"/>
      <c r="M42" s="42"/>
      <c r="N42" s="42"/>
      <c r="O42" s="42"/>
      <c r="P42" s="42"/>
      <c r="CB42" s="47"/>
      <c r="CC42" s="2" t="s">
        <v>66</v>
      </c>
      <c r="CD42" s="47"/>
    </row>
    <row r="43" spans="1:82" s="6" customFormat="1" ht="15" x14ac:dyDescent="0.25">
      <c r="A43" s="284" t="s">
        <v>254</v>
      </c>
      <c r="B43" s="285"/>
      <c r="C43" s="285"/>
      <c r="D43" s="285"/>
      <c r="E43" s="285"/>
      <c r="F43" s="285"/>
      <c r="G43" s="285"/>
      <c r="H43" s="285"/>
      <c r="I43" s="286"/>
      <c r="J43" s="41">
        <v>4252828.8</v>
      </c>
      <c r="K43" s="42"/>
      <c r="L43" s="42"/>
      <c r="M43" s="42"/>
      <c r="N43" s="42"/>
      <c r="O43" s="42"/>
      <c r="P43" s="42"/>
      <c r="CB43" s="47"/>
      <c r="CC43" s="2" t="s">
        <v>254</v>
      </c>
      <c r="CD43" s="47"/>
    </row>
    <row r="44" spans="1:82" s="6" customFormat="1" ht="15" x14ac:dyDescent="0.25">
      <c r="A44" s="284" t="s">
        <v>67</v>
      </c>
      <c r="B44" s="285"/>
      <c r="C44" s="285"/>
      <c r="D44" s="285"/>
      <c r="E44" s="285"/>
      <c r="F44" s="285"/>
      <c r="G44" s="285"/>
      <c r="H44" s="285"/>
      <c r="I44" s="286"/>
      <c r="J44" s="42"/>
      <c r="K44" s="42"/>
      <c r="L44" s="42"/>
      <c r="M44" s="42"/>
      <c r="N44" s="42"/>
      <c r="O44" s="42"/>
      <c r="P44" s="42"/>
      <c r="CB44" s="47"/>
      <c r="CC44" s="2" t="s">
        <v>67</v>
      </c>
      <c r="CD44" s="47"/>
    </row>
    <row r="45" spans="1:82" s="6" customFormat="1" ht="15" x14ac:dyDescent="0.25">
      <c r="A45" s="284" t="s">
        <v>68</v>
      </c>
      <c r="B45" s="285"/>
      <c r="C45" s="285"/>
      <c r="D45" s="285"/>
      <c r="E45" s="285"/>
      <c r="F45" s="285"/>
      <c r="G45" s="285"/>
      <c r="H45" s="285"/>
      <c r="I45" s="286"/>
      <c r="J45" s="42"/>
      <c r="K45" s="42"/>
      <c r="L45" s="42"/>
      <c r="M45" s="42"/>
      <c r="N45" s="42"/>
      <c r="O45" s="42"/>
      <c r="P45" s="42"/>
      <c r="CB45" s="47"/>
      <c r="CC45" s="2" t="s">
        <v>68</v>
      </c>
      <c r="CD45" s="47"/>
    </row>
    <row r="46" spans="1:82" s="6" customFormat="1" ht="3" customHeight="1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1"/>
      <c r="M46" s="51"/>
      <c r="N46" s="51"/>
      <c r="O46" s="52"/>
      <c r="P46" s="52"/>
    </row>
    <row r="47" spans="1:82" s="6" customFormat="1" ht="53.2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82" s="6" customFormat="1" ht="15" x14ac:dyDescent="0.25">
      <c r="A48" s="7"/>
      <c r="B48" s="7"/>
      <c r="C48" s="7"/>
      <c r="D48" s="7"/>
      <c r="E48" s="7"/>
      <c r="F48" s="7"/>
      <c r="G48" s="7"/>
      <c r="H48" s="19"/>
      <c r="I48" s="287"/>
      <c r="J48" s="287"/>
      <c r="K48" s="287"/>
      <c r="L48" s="7"/>
      <c r="M48" s="7"/>
      <c r="N48" s="7"/>
      <c r="O48" s="7"/>
      <c r="P48" s="7"/>
    </row>
    <row r="49" spans="1:16" s="6" customFormat="1" ht="15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s="6" customFormat="1" ht="15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</sheetData>
  <mergeCells count="47">
    <mergeCell ref="A42:I42"/>
    <mergeCell ref="A43:I43"/>
    <mergeCell ref="A44:I44"/>
    <mergeCell ref="A45:I45"/>
    <mergeCell ref="I48:K48"/>
    <mergeCell ref="A37:I37"/>
    <mergeCell ref="A38:I38"/>
    <mergeCell ref="A39:I39"/>
    <mergeCell ref="A40:I40"/>
    <mergeCell ref="A41:I41"/>
    <mergeCell ref="C32:E32"/>
    <mergeCell ref="C33:E33"/>
    <mergeCell ref="A34:I34"/>
    <mergeCell ref="A35:I35"/>
    <mergeCell ref="A36:I36"/>
    <mergeCell ref="C27:E27"/>
    <mergeCell ref="A28:P28"/>
    <mergeCell ref="C29:E29"/>
    <mergeCell ref="C30:E30"/>
    <mergeCell ref="C31:E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D63"/>
  <sheetViews>
    <sheetView workbookViewId="0">
      <selection activeCell="R26" sqref="R2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581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582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582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7">
        <v>4998.2060000000001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1118.2429999999999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71</v>
      </c>
      <c r="D18" s="23"/>
      <c r="E18" s="24">
        <v>220.858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218</v>
      </c>
      <c r="D19" s="23"/>
      <c r="E19" s="24">
        <v>3659.1039999999998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483.91699999999997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575.35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>
        <v>34.700000000000003</v>
      </c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19</v>
      </c>
      <c r="C23" s="19"/>
      <c r="D23" s="7"/>
      <c r="E23" s="270" t="s">
        <v>1203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BN23" s="21" t="s">
        <v>2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71" t="s">
        <v>20</v>
      </c>
      <c r="B25" s="271" t="s">
        <v>21</v>
      </c>
      <c r="C25" s="271" t="s">
        <v>22</v>
      </c>
      <c r="D25" s="271"/>
      <c r="E25" s="271"/>
      <c r="F25" s="271" t="s">
        <v>23</v>
      </c>
      <c r="G25" s="272" t="s">
        <v>24</v>
      </c>
      <c r="H25" s="273"/>
      <c r="I25" s="271" t="s">
        <v>25</v>
      </c>
      <c r="J25" s="271"/>
      <c r="K25" s="271"/>
      <c r="L25" s="271"/>
      <c r="M25" s="271"/>
      <c r="N25" s="271"/>
      <c r="O25" s="271" t="s">
        <v>26</v>
      </c>
      <c r="P25" s="271" t="s">
        <v>27</v>
      </c>
    </row>
    <row r="26" spans="1:79" s="6" customFormat="1" ht="36.75" customHeight="1" x14ac:dyDescent="0.25">
      <c r="A26" s="271"/>
      <c r="B26" s="271"/>
      <c r="C26" s="271"/>
      <c r="D26" s="271"/>
      <c r="E26" s="271"/>
      <c r="F26" s="271"/>
      <c r="G26" s="274" t="s">
        <v>28</v>
      </c>
      <c r="H26" s="274" t="s">
        <v>29</v>
      </c>
      <c r="I26" s="271" t="s">
        <v>28</v>
      </c>
      <c r="J26" s="271" t="s">
        <v>30</v>
      </c>
      <c r="K26" s="276" t="s">
        <v>31</v>
      </c>
      <c r="L26" s="276"/>
      <c r="M26" s="276"/>
      <c r="N26" s="276"/>
      <c r="O26" s="271"/>
      <c r="P26" s="271"/>
    </row>
    <row r="27" spans="1:79" s="6" customFormat="1" ht="15" x14ac:dyDescent="0.25">
      <c r="A27" s="271"/>
      <c r="B27" s="271"/>
      <c r="C27" s="271"/>
      <c r="D27" s="271"/>
      <c r="E27" s="271"/>
      <c r="F27" s="271"/>
      <c r="G27" s="275"/>
      <c r="H27" s="275"/>
      <c r="I27" s="271"/>
      <c r="J27" s="271"/>
      <c r="K27" s="35" t="s">
        <v>32</v>
      </c>
      <c r="L27" s="35" t="s">
        <v>33</v>
      </c>
      <c r="M27" s="35" t="s">
        <v>34</v>
      </c>
      <c r="N27" s="35" t="s">
        <v>35</v>
      </c>
      <c r="O27" s="271"/>
      <c r="P27" s="271"/>
    </row>
    <row r="28" spans="1:79" s="6" customFormat="1" ht="15" x14ac:dyDescent="0.25">
      <c r="A28" s="34">
        <v>1</v>
      </c>
      <c r="B28" s="34">
        <v>2</v>
      </c>
      <c r="C28" s="276">
        <v>3</v>
      </c>
      <c r="D28" s="276"/>
      <c r="E28" s="276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77" t="s">
        <v>485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BZ29" s="36" t="s">
        <v>485</v>
      </c>
    </row>
    <row r="30" spans="1:79" s="6" customFormat="1" ht="22.5" x14ac:dyDescent="0.25">
      <c r="A30" s="37" t="s">
        <v>37</v>
      </c>
      <c r="B30" s="38" t="s">
        <v>583</v>
      </c>
      <c r="C30" s="278" t="s">
        <v>584</v>
      </c>
      <c r="D30" s="279"/>
      <c r="E30" s="280"/>
      <c r="F30" s="37" t="s">
        <v>82</v>
      </c>
      <c r="G30" s="39"/>
      <c r="H30" s="40">
        <v>1</v>
      </c>
      <c r="I30" s="41">
        <v>5735.9</v>
      </c>
      <c r="J30" s="41">
        <v>7015.36</v>
      </c>
      <c r="K30" s="41">
        <v>4919.7</v>
      </c>
      <c r="L30" s="44">
        <v>727.77</v>
      </c>
      <c r="M30" s="44">
        <v>256.22000000000003</v>
      </c>
      <c r="N30" s="41">
        <v>1111.67</v>
      </c>
      <c r="O30" s="44">
        <v>9.84</v>
      </c>
      <c r="P30" s="45">
        <v>0.4</v>
      </c>
      <c r="BZ30" s="36"/>
      <c r="CA30" s="2" t="s">
        <v>584</v>
      </c>
    </row>
    <row r="31" spans="1:79" s="6" customFormat="1" ht="22.5" x14ac:dyDescent="0.25">
      <c r="A31" s="37" t="s">
        <v>488</v>
      </c>
      <c r="B31" s="38" t="s">
        <v>585</v>
      </c>
      <c r="C31" s="278" t="s">
        <v>586</v>
      </c>
      <c r="D31" s="279"/>
      <c r="E31" s="280"/>
      <c r="F31" s="37" t="s">
        <v>82</v>
      </c>
      <c r="G31" s="39"/>
      <c r="H31" s="40">
        <v>1</v>
      </c>
      <c r="I31" s="41">
        <v>1159104.32</v>
      </c>
      <c r="J31" s="41">
        <v>1159104.32</v>
      </c>
      <c r="K31" s="42"/>
      <c r="L31" s="42"/>
      <c r="M31" s="42"/>
      <c r="N31" s="42"/>
      <c r="O31" s="43">
        <v>0</v>
      </c>
      <c r="P31" s="43">
        <v>0</v>
      </c>
      <c r="BZ31" s="36"/>
      <c r="CA31" s="2" t="s">
        <v>586</v>
      </c>
    </row>
    <row r="32" spans="1:79" s="6" customFormat="1" ht="15" x14ac:dyDescent="0.25">
      <c r="A32" s="37" t="s">
        <v>44</v>
      </c>
      <c r="B32" s="38" t="s">
        <v>563</v>
      </c>
      <c r="C32" s="278" t="s">
        <v>564</v>
      </c>
      <c r="D32" s="279"/>
      <c r="E32" s="280"/>
      <c r="F32" s="37" t="s">
        <v>82</v>
      </c>
      <c r="G32" s="39"/>
      <c r="H32" s="40">
        <v>1</v>
      </c>
      <c r="I32" s="41">
        <v>6408.15</v>
      </c>
      <c r="J32" s="41">
        <v>8441.2099999999991</v>
      </c>
      <c r="K32" s="41">
        <v>6413.23</v>
      </c>
      <c r="L32" s="41">
        <v>1228.28</v>
      </c>
      <c r="M32" s="44">
        <v>652.58000000000004</v>
      </c>
      <c r="N32" s="44">
        <v>147.12</v>
      </c>
      <c r="O32" s="44">
        <v>12.36</v>
      </c>
      <c r="P32" s="43">
        <v>1</v>
      </c>
      <c r="BZ32" s="36"/>
      <c r="CA32" s="2" t="s">
        <v>564</v>
      </c>
    </row>
    <row r="33" spans="1:81" s="6" customFormat="1" ht="15" x14ac:dyDescent="0.25">
      <c r="A33" s="37" t="s">
        <v>48</v>
      </c>
      <c r="B33" s="38" t="s">
        <v>587</v>
      </c>
      <c r="C33" s="278" t="s">
        <v>588</v>
      </c>
      <c r="D33" s="279"/>
      <c r="E33" s="280"/>
      <c r="F33" s="37" t="s">
        <v>82</v>
      </c>
      <c r="G33" s="39"/>
      <c r="H33" s="40">
        <v>2</v>
      </c>
      <c r="I33" s="41">
        <v>625.04</v>
      </c>
      <c r="J33" s="41">
        <v>1736.88</v>
      </c>
      <c r="K33" s="41">
        <v>1235.93</v>
      </c>
      <c r="L33" s="44">
        <v>264.16000000000003</v>
      </c>
      <c r="M33" s="44">
        <v>216.19</v>
      </c>
      <c r="N33" s="44">
        <v>20.6</v>
      </c>
      <c r="O33" s="44">
        <v>2.4700000000000002</v>
      </c>
      <c r="P33" s="44">
        <v>0.38</v>
      </c>
      <c r="BZ33" s="36"/>
      <c r="CA33" s="2" t="s">
        <v>588</v>
      </c>
    </row>
    <row r="34" spans="1:81" s="6" customFormat="1" ht="22.5" x14ac:dyDescent="0.25">
      <c r="A34" s="37" t="s">
        <v>52</v>
      </c>
      <c r="B34" s="38" t="s">
        <v>589</v>
      </c>
      <c r="C34" s="278" t="s">
        <v>590</v>
      </c>
      <c r="D34" s="279"/>
      <c r="E34" s="280"/>
      <c r="F34" s="37" t="s">
        <v>82</v>
      </c>
      <c r="G34" s="39"/>
      <c r="H34" s="40">
        <v>1</v>
      </c>
      <c r="I34" s="41">
        <v>7317.57</v>
      </c>
      <c r="J34" s="41">
        <v>9095.68</v>
      </c>
      <c r="K34" s="41">
        <v>7220.74</v>
      </c>
      <c r="L34" s="44">
        <v>862.44</v>
      </c>
      <c r="M34" s="44">
        <v>310.57</v>
      </c>
      <c r="N34" s="44">
        <v>701.93</v>
      </c>
      <c r="O34" s="44">
        <v>11.16</v>
      </c>
      <c r="P34" s="44">
        <v>0.48</v>
      </c>
      <c r="BZ34" s="36"/>
      <c r="CA34" s="2" t="s">
        <v>590</v>
      </c>
    </row>
    <row r="35" spans="1:81" s="6" customFormat="1" ht="22.5" x14ac:dyDescent="0.25">
      <c r="A35" s="37" t="s">
        <v>499</v>
      </c>
      <c r="B35" s="38" t="s">
        <v>565</v>
      </c>
      <c r="C35" s="278" t="s">
        <v>591</v>
      </c>
      <c r="D35" s="279"/>
      <c r="E35" s="280"/>
      <c r="F35" s="37" t="s">
        <v>235</v>
      </c>
      <c r="G35" s="39"/>
      <c r="H35" s="40">
        <v>1</v>
      </c>
      <c r="I35" s="41">
        <v>2500000</v>
      </c>
      <c r="J35" s="41">
        <v>2500000</v>
      </c>
      <c r="K35" s="42"/>
      <c r="L35" s="42"/>
      <c r="M35" s="42"/>
      <c r="N35" s="42"/>
      <c r="O35" s="43">
        <v>0</v>
      </c>
      <c r="P35" s="43">
        <v>0</v>
      </c>
      <c r="BZ35" s="36"/>
      <c r="CA35" s="2" t="s">
        <v>591</v>
      </c>
    </row>
    <row r="36" spans="1:81" s="6" customFormat="1" ht="45" x14ac:dyDescent="0.25">
      <c r="A36" s="37" t="s">
        <v>90</v>
      </c>
      <c r="B36" s="38" t="s">
        <v>592</v>
      </c>
      <c r="C36" s="278" t="s">
        <v>593</v>
      </c>
      <c r="D36" s="279"/>
      <c r="E36" s="280"/>
      <c r="F36" s="37" t="s">
        <v>82</v>
      </c>
      <c r="G36" s="39"/>
      <c r="H36" s="40">
        <v>3</v>
      </c>
      <c r="I36" s="41">
        <v>27628.32</v>
      </c>
      <c r="J36" s="41">
        <v>101119.65</v>
      </c>
      <c r="K36" s="41">
        <v>99461.95</v>
      </c>
      <c r="L36" s="42"/>
      <c r="M36" s="42"/>
      <c r="N36" s="41">
        <v>1657.7</v>
      </c>
      <c r="O36" s="45">
        <v>115.2</v>
      </c>
      <c r="P36" s="43">
        <v>0</v>
      </c>
      <c r="BZ36" s="36"/>
      <c r="CA36" s="2" t="s">
        <v>593</v>
      </c>
    </row>
    <row r="37" spans="1:81" s="6" customFormat="1" ht="22.5" x14ac:dyDescent="0.25">
      <c r="A37" s="37" t="s">
        <v>93</v>
      </c>
      <c r="B37" s="38" t="s">
        <v>594</v>
      </c>
      <c r="C37" s="278" t="s">
        <v>595</v>
      </c>
      <c r="D37" s="279"/>
      <c r="E37" s="280"/>
      <c r="F37" s="37" t="s">
        <v>596</v>
      </c>
      <c r="G37" s="39"/>
      <c r="H37" s="40">
        <v>1</v>
      </c>
      <c r="I37" s="41">
        <v>283419.68</v>
      </c>
      <c r="J37" s="41">
        <v>364535.64</v>
      </c>
      <c r="K37" s="41">
        <v>299421.92</v>
      </c>
      <c r="L37" s="41">
        <v>40681.69</v>
      </c>
      <c r="M37" s="41">
        <v>19441.66</v>
      </c>
      <c r="N37" s="41">
        <v>4990.37</v>
      </c>
      <c r="O37" s="45">
        <v>346.8</v>
      </c>
      <c r="P37" s="44">
        <v>30.05</v>
      </c>
      <c r="BZ37" s="36"/>
      <c r="CA37" s="2" t="s">
        <v>595</v>
      </c>
    </row>
    <row r="38" spans="1:81" s="6" customFormat="1" ht="15" x14ac:dyDescent="0.25">
      <c r="A38" s="37" t="s">
        <v>96</v>
      </c>
      <c r="B38" s="38" t="s">
        <v>597</v>
      </c>
      <c r="C38" s="278" t="s">
        <v>598</v>
      </c>
      <c r="D38" s="279"/>
      <c r="E38" s="280"/>
      <c r="F38" s="37" t="s">
        <v>158</v>
      </c>
      <c r="G38" s="39"/>
      <c r="H38" s="40">
        <v>3</v>
      </c>
      <c r="I38" s="41">
        <v>673.28</v>
      </c>
      <c r="J38" s="41">
        <v>2446.86</v>
      </c>
      <c r="K38" s="41">
        <v>2329.27</v>
      </c>
      <c r="L38" s="42"/>
      <c r="M38" s="42"/>
      <c r="N38" s="44">
        <v>117.59</v>
      </c>
      <c r="O38" s="45">
        <v>3.6</v>
      </c>
      <c r="P38" s="43">
        <v>0</v>
      </c>
      <c r="BZ38" s="36"/>
      <c r="CA38" s="2" t="s">
        <v>598</v>
      </c>
    </row>
    <row r="39" spans="1:81" s="6" customFormat="1" ht="22.5" x14ac:dyDescent="0.25">
      <c r="A39" s="37" t="s">
        <v>99</v>
      </c>
      <c r="B39" s="38" t="s">
        <v>599</v>
      </c>
      <c r="C39" s="278" t="s">
        <v>600</v>
      </c>
      <c r="D39" s="279"/>
      <c r="E39" s="280"/>
      <c r="F39" s="37" t="s">
        <v>478</v>
      </c>
      <c r="G39" s="39"/>
      <c r="H39" s="63">
        <v>9.1800000000000007E-2</v>
      </c>
      <c r="I39" s="41">
        <v>21405.599999999999</v>
      </c>
      <c r="J39" s="41">
        <v>1965.03</v>
      </c>
      <c r="K39" s="42"/>
      <c r="L39" s="42"/>
      <c r="M39" s="42"/>
      <c r="N39" s="41">
        <v>1965.03</v>
      </c>
      <c r="O39" s="43">
        <v>0</v>
      </c>
      <c r="P39" s="43">
        <v>0</v>
      </c>
      <c r="BZ39" s="36"/>
      <c r="CA39" s="2" t="s">
        <v>600</v>
      </c>
    </row>
    <row r="40" spans="1:81" s="6" customFormat="1" ht="45" x14ac:dyDescent="0.25">
      <c r="A40" s="37" t="s">
        <v>102</v>
      </c>
      <c r="B40" s="38" t="s">
        <v>601</v>
      </c>
      <c r="C40" s="278" t="s">
        <v>602</v>
      </c>
      <c r="D40" s="279"/>
      <c r="E40" s="280"/>
      <c r="F40" s="37" t="s">
        <v>136</v>
      </c>
      <c r="G40" s="39"/>
      <c r="H40" s="40">
        <v>5</v>
      </c>
      <c r="I40" s="41">
        <v>6228.16</v>
      </c>
      <c r="J40" s="41">
        <v>38880.839999999997</v>
      </c>
      <c r="K40" s="41">
        <v>30645.16</v>
      </c>
      <c r="L40" s="41">
        <v>3232.48</v>
      </c>
      <c r="M40" s="41">
        <v>1583.09</v>
      </c>
      <c r="N40" s="41">
        <v>3420.11</v>
      </c>
      <c r="O40" s="44">
        <v>55.68</v>
      </c>
      <c r="P40" s="45">
        <v>2.4</v>
      </c>
      <c r="BZ40" s="36"/>
      <c r="CA40" s="2" t="s">
        <v>602</v>
      </c>
    </row>
    <row r="41" spans="1:81" s="6" customFormat="1" ht="22.5" x14ac:dyDescent="0.25">
      <c r="A41" s="37" t="s">
        <v>105</v>
      </c>
      <c r="B41" s="38" t="s">
        <v>603</v>
      </c>
      <c r="C41" s="278" t="s">
        <v>604</v>
      </c>
      <c r="D41" s="279"/>
      <c r="E41" s="280"/>
      <c r="F41" s="37" t="s">
        <v>478</v>
      </c>
      <c r="G41" s="39"/>
      <c r="H41" s="57">
        <v>0.30599999999999999</v>
      </c>
      <c r="I41" s="41">
        <v>73515.990000000005</v>
      </c>
      <c r="J41" s="41">
        <v>22495.89</v>
      </c>
      <c r="K41" s="42"/>
      <c r="L41" s="42"/>
      <c r="M41" s="42"/>
      <c r="N41" s="41">
        <v>22495.89</v>
      </c>
      <c r="O41" s="43">
        <v>0</v>
      </c>
      <c r="P41" s="43">
        <v>0</v>
      </c>
      <c r="BZ41" s="36"/>
      <c r="CA41" s="2" t="s">
        <v>604</v>
      </c>
    </row>
    <row r="42" spans="1:81" s="6" customFormat="1" ht="22.5" x14ac:dyDescent="0.25">
      <c r="A42" s="37" t="s">
        <v>109</v>
      </c>
      <c r="B42" s="38" t="s">
        <v>605</v>
      </c>
      <c r="C42" s="278" t="s">
        <v>606</v>
      </c>
      <c r="D42" s="279"/>
      <c r="E42" s="280"/>
      <c r="F42" s="37" t="s">
        <v>478</v>
      </c>
      <c r="G42" s="39"/>
      <c r="H42" s="57">
        <v>0.10199999999999999</v>
      </c>
      <c r="I42" s="41">
        <v>63430.63</v>
      </c>
      <c r="J42" s="41">
        <v>6469.92</v>
      </c>
      <c r="K42" s="42"/>
      <c r="L42" s="42"/>
      <c r="M42" s="42"/>
      <c r="N42" s="41">
        <v>6469.92</v>
      </c>
      <c r="O42" s="43">
        <v>0</v>
      </c>
      <c r="P42" s="43">
        <v>0</v>
      </c>
      <c r="BZ42" s="36"/>
      <c r="CA42" s="2" t="s">
        <v>606</v>
      </c>
    </row>
    <row r="43" spans="1:81" s="6" customFormat="1" ht="22.5" x14ac:dyDescent="0.25">
      <c r="A43" s="37" t="s">
        <v>113</v>
      </c>
      <c r="B43" s="38" t="s">
        <v>476</v>
      </c>
      <c r="C43" s="278" t="s">
        <v>477</v>
      </c>
      <c r="D43" s="279"/>
      <c r="E43" s="280"/>
      <c r="F43" s="37" t="s">
        <v>478</v>
      </c>
      <c r="G43" s="39"/>
      <c r="H43" s="57">
        <v>0.10199999999999999</v>
      </c>
      <c r="I43" s="41">
        <v>166508.88</v>
      </c>
      <c r="J43" s="41">
        <v>16983.91</v>
      </c>
      <c r="K43" s="42"/>
      <c r="L43" s="42"/>
      <c r="M43" s="42"/>
      <c r="N43" s="41">
        <v>16983.91</v>
      </c>
      <c r="O43" s="43">
        <v>0</v>
      </c>
      <c r="P43" s="43">
        <v>0</v>
      </c>
      <c r="BZ43" s="36"/>
      <c r="CA43" s="2" t="s">
        <v>477</v>
      </c>
    </row>
    <row r="44" spans="1:81" s="6" customFormat="1" ht="45" x14ac:dyDescent="0.25">
      <c r="A44" s="37" t="s">
        <v>116</v>
      </c>
      <c r="B44" s="38" t="s">
        <v>551</v>
      </c>
      <c r="C44" s="278" t="s">
        <v>552</v>
      </c>
      <c r="D44" s="279"/>
      <c r="E44" s="280"/>
      <c r="F44" s="37" t="s">
        <v>136</v>
      </c>
      <c r="G44" s="39"/>
      <c r="H44" s="40">
        <v>1</v>
      </c>
      <c r="I44" s="41">
        <v>8346.9599999999991</v>
      </c>
      <c r="J44" s="41">
        <v>10145.299999999999</v>
      </c>
      <c r="K44" s="41">
        <v>9809.11</v>
      </c>
      <c r="L44" s="42"/>
      <c r="M44" s="42"/>
      <c r="N44" s="44">
        <v>336.19</v>
      </c>
      <c r="O44" s="44">
        <v>18.239999999999998</v>
      </c>
      <c r="P44" s="43">
        <v>0</v>
      </c>
      <c r="BZ44" s="36"/>
      <c r="CA44" s="2" t="s">
        <v>552</v>
      </c>
    </row>
    <row r="45" spans="1:81" s="6" customFormat="1" ht="33.75" x14ac:dyDescent="0.25">
      <c r="A45" s="37" t="s">
        <v>119</v>
      </c>
      <c r="B45" s="38" t="s">
        <v>607</v>
      </c>
      <c r="C45" s="278" t="s">
        <v>608</v>
      </c>
      <c r="D45" s="279"/>
      <c r="E45" s="280"/>
      <c r="F45" s="37" t="s">
        <v>122</v>
      </c>
      <c r="G45" s="39"/>
      <c r="H45" s="40">
        <v>102</v>
      </c>
      <c r="I45" s="41">
        <v>9.14</v>
      </c>
      <c r="J45" s="44">
        <v>932.28</v>
      </c>
      <c r="K45" s="42"/>
      <c r="L45" s="42"/>
      <c r="M45" s="42"/>
      <c r="N45" s="44">
        <v>932.28</v>
      </c>
      <c r="O45" s="43">
        <v>0</v>
      </c>
      <c r="P45" s="43">
        <v>0</v>
      </c>
      <c r="BZ45" s="36"/>
      <c r="CA45" s="2" t="s">
        <v>608</v>
      </c>
    </row>
    <row r="46" spans="1:81" s="6" customFormat="1" ht="15" x14ac:dyDescent="0.25">
      <c r="A46" s="281" t="s">
        <v>59</v>
      </c>
      <c r="B46" s="282"/>
      <c r="C46" s="282"/>
      <c r="D46" s="282"/>
      <c r="E46" s="282"/>
      <c r="F46" s="282"/>
      <c r="G46" s="282"/>
      <c r="H46" s="282"/>
      <c r="I46" s="283"/>
      <c r="J46" s="46"/>
      <c r="K46" s="46"/>
      <c r="L46" s="46"/>
      <c r="M46" s="46"/>
      <c r="N46" s="46"/>
      <c r="O46" s="46"/>
      <c r="P46" s="46"/>
      <c r="CB46" s="47" t="s">
        <v>59</v>
      </c>
    </row>
    <row r="47" spans="1:81" s="6" customFormat="1" ht="15" x14ac:dyDescent="0.25">
      <c r="A47" s="284" t="s">
        <v>60</v>
      </c>
      <c r="B47" s="285"/>
      <c r="C47" s="285"/>
      <c r="D47" s="285"/>
      <c r="E47" s="285"/>
      <c r="F47" s="285"/>
      <c r="G47" s="285"/>
      <c r="H47" s="285"/>
      <c r="I47" s="286"/>
      <c r="J47" s="41">
        <v>592264.44999999995</v>
      </c>
      <c r="K47" s="42"/>
      <c r="L47" s="42"/>
      <c r="M47" s="42"/>
      <c r="N47" s="42"/>
      <c r="O47" s="42"/>
      <c r="P47" s="42"/>
      <c r="CB47" s="47"/>
      <c r="CC47" s="2" t="s">
        <v>60</v>
      </c>
    </row>
    <row r="48" spans="1:81" s="6" customFormat="1" ht="15" x14ac:dyDescent="0.25">
      <c r="A48" s="284" t="s">
        <v>61</v>
      </c>
      <c r="B48" s="285"/>
      <c r="C48" s="285"/>
      <c r="D48" s="285"/>
      <c r="E48" s="285"/>
      <c r="F48" s="285"/>
      <c r="G48" s="285"/>
      <c r="H48" s="285"/>
      <c r="I48" s="286"/>
      <c r="J48" s="41">
        <v>1118243.1200000001</v>
      </c>
      <c r="K48" s="42"/>
      <c r="L48" s="42"/>
      <c r="M48" s="42"/>
      <c r="N48" s="42"/>
      <c r="O48" s="42"/>
      <c r="P48" s="42"/>
      <c r="CB48" s="47"/>
      <c r="CC48" s="2" t="s">
        <v>61</v>
      </c>
    </row>
    <row r="49" spans="1:82" s="6" customFormat="1" ht="15" x14ac:dyDescent="0.25">
      <c r="A49" s="284" t="s">
        <v>215</v>
      </c>
      <c r="B49" s="285"/>
      <c r="C49" s="285"/>
      <c r="D49" s="285"/>
      <c r="E49" s="285"/>
      <c r="F49" s="285"/>
      <c r="G49" s="285"/>
      <c r="H49" s="285"/>
      <c r="I49" s="286"/>
      <c r="J49" s="41">
        <v>220858.48</v>
      </c>
      <c r="K49" s="42"/>
      <c r="L49" s="42"/>
      <c r="M49" s="42"/>
      <c r="N49" s="42"/>
      <c r="O49" s="42"/>
      <c r="P49" s="42"/>
      <c r="CB49" s="47"/>
      <c r="CC49" s="2" t="s">
        <v>215</v>
      </c>
    </row>
    <row r="50" spans="1:82" s="6" customFormat="1" ht="15" x14ac:dyDescent="0.25">
      <c r="A50" s="284" t="s">
        <v>252</v>
      </c>
      <c r="B50" s="285"/>
      <c r="C50" s="285"/>
      <c r="D50" s="285"/>
      <c r="E50" s="285"/>
      <c r="F50" s="285"/>
      <c r="G50" s="285"/>
      <c r="H50" s="285"/>
      <c r="I50" s="286"/>
      <c r="J50" s="41">
        <v>3659104.32</v>
      </c>
      <c r="K50" s="42"/>
      <c r="L50" s="42"/>
      <c r="M50" s="42"/>
      <c r="N50" s="42"/>
      <c r="O50" s="42"/>
      <c r="P50" s="42"/>
      <c r="CB50" s="47"/>
      <c r="CC50" s="2" t="s">
        <v>252</v>
      </c>
    </row>
    <row r="51" spans="1:82" s="6" customFormat="1" ht="15" x14ac:dyDescent="0.25">
      <c r="A51" s="284" t="s">
        <v>62</v>
      </c>
      <c r="B51" s="285"/>
      <c r="C51" s="285"/>
      <c r="D51" s="285"/>
      <c r="E51" s="285"/>
      <c r="F51" s="285"/>
      <c r="G51" s="285"/>
      <c r="H51" s="285"/>
      <c r="I51" s="286"/>
      <c r="J51" s="41">
        <v>483917.32</v>
      </c>
      <c r="K51" s="42"/>
      <c r="L51" s="42"/>
      <c r="M51" s="42"/>
      <c r="N51" s="42"/>
      <c r="O51" s="42"/>
      <c r="P51" s="42"/>
      <c r="CB51" s="47"/>
      <c r="CC51" s="2" t="s">
        <v>62</v>
      </c>
    </row>
    <row r="52" spans="1:82" s="6" customFormat="1" ht="15" x14ac:dyDescent="0.25">
      <c r="A52" s="284" t="s">
        <v>63</v>
      </c>
      <c r="B52" s="285"/>
      <c r="C52" s="285"/>
      <c r="D52" s="285"/>
      <c r="E52" s="285"/>
      <c r="F52" s="285"/>
      <c r="G52" s="285"/>
      <c r="H52" s="285"/>
      <c r="I52" s="286"/>
      <c r="J52" s="41">
        <v>471934.25</v>
      </c>
      <c r="K52" s="42"/>
      <c r="L52" s="42"/>
      <c r="M52" s="42"/>
      <c r="N52" s="42"/>
      <c r="O52" s="42"/>
      <c r="P52" s="42"/>
      <c r="CB52" s="47"/>
      <c r="CC52" s="2" t="s">
        <v>63</v>
      </c>
    </row>
    <row r="53" spans="1:82" s="6" customFormat="1" ht="15" x14ac:dyDescent="0.25">
      <c r="A53" s="284" t="s">
        <v>64</v>
      </c>
      <c r="B53" s="285"/>
      <c r="C53" s="285"/>
      <c r="D53" s="285"/>
      <c r="E53" s="285"/>
      <c r="F53" s="285"/>
      <c r="G53" s="285"/>
      <c r="H53" s="285"/>
      <c r="I53" s="286"/>
      <c r="J53" s="41">
        <v>274902.90000000002</v>
      </c>
      <c r="K53" s="42"/>
      <c r="L53" s="42"/>
      <c r="M53" s="42"/>
      <c r="N53" s="42"/>
      <c r="O53" s="42"/>
      <c r="P53" s="42"/>
      <c r="CB53" s="47"/>
      <c r="CC53" s="2" t="s">
        <v>64</v>
      </c>
    </row>
    <row r="54" spans="1:82" s="6" customFormat="1" ht="15" x14ac:dyDescent="0.25">
      <c r="A54" s="281" t="s">
        <v>65</v>
      </c>
      <c r="B54" s="282"/>
      <c r="C54" s="282"/>
      <c r="D54" s="282"/>
      <c r="E54" s="282"/>
      <c r="F54" s="282"/>
      <c r="G54" s="282"/>
      <c r="H54" s="282"/>
      <c r="I54" s="283"/>
      <c r="J54" s="48">
        <v>4998205.92</v>
      </c>
      <c r="K54" s="46"/>
      <c r="L54" s="46"/>
      <c r="M54" s="46"/>
      <c r="N54" s="46"/>
      <c r="O54" s="49">
        <v>575.35199999999998</v>
      </c>
      <c r="P54" s="49">
        <v>34.704000000000001</v>
      </c>
      <c r="CB54" s="47"/>
      <c r="CD54" s="47" t="s">
        <v>65</v>
      </c>
    </row>
    <row r="55" spans="1:82" s="6" customFormat="1" ht="15" x14ac:dyDescent="0.25">
      <c r="A55" s="284" t="s">
        <v>66</v>
      </c>
      <c r="B55" s="285"/>
      <c r="C55" s="285"/>
      <c r="D55" s="285"/>
      <c r="E55" s="285"/>
      <c r="F55" s="285"/>
      <c r="G55" s="285"/>
      <c r="H55" s="285"/>
      <c r="I55" s="286"/>
      <c r="J55" s="42"/>
      <c r="K55" s="42"/>
      <c r="L55" s="42"/>
      <c r="M55" s="42"/>
      <c r="N55" s="42"/>
      <c r="O55" s="42"/>
      <c r="P55" s="42"/>
      <c r="CB55" s="47"/>
      <c r="CC55" s="2" t="s">
        <v>66</v>
      </c>
      <c r="CD55" s="47"/>
    </row>
    <row r="56" spans="1:82" s="6" customFormat="1" ht="15" x14ac:dyDescent="0.25">
      <c r="A56" s="284" t="s">
        <v>254</v>
      </c>
      <c r="B56" s="285"/>
      <c r="C56" s="285"/>
      <c r="D56" s="285"/>
      <c r="E56" s="285"/>
      <c r="F56" s="285"/>
      <c r="G56" s="285"/>
      <c r="H56" s="285"/>
      <c r="I56" s="286"/>
      <c r="J56" s="41">
        <v>3659104.32</v>
      </c>
      <c r="K56" s="42"/>
      <c r="L56" s="42"/>
      <c r="M56" s="42"/>
      <c r="N56" s="42"/>
      <c r="O56" s="42"/>
      <c r="P56" s="42"/>
      <c r="CB56" s="47"/>
      <c r="CC56" s="2" t="s">
        <v>254</v>
      </c>
      <c r="CD56" s="47"/>
    </row>
    <row r="57" spans="1:82" s="6" customFormat="1" ht="15" x14ac:dyDescent="0.25">
      <c r="A57" s="284" t="s">
        <v>67</v>
      </c>
      <c r="B57" s="285"/>
      <c r="C57" s="285"/>
      <c r="D57" s="285"/>
      <c r="E57" s="285"/>
      <c r="F57" s="285"/>
      <c r="G57" s="285"/>
      <c r="H57" s="285"/>
      <c r="I57" s="286"/>
      <c r="J57" s="42"/>
      <c r="K57" s="42"/>
      <c r="L57" s="42"/>
      <c r="M57" s="42"/>
      <c r="N57" s="42"/>
      <c r="O57" s="42"/>
      <c r="P57" s="42"/>
      <c r="CB57" s="47"/>
      <c r="CC57" s="2" t="s">
        <v>67</v>
      </c>
      <c r="CD57" s="47"/>
    </row>
    <row r="58" spans="1:82" s="6" customFormat="1" ht="15" x14ac:dyDescent="0.25">
      <c r="A58" s="284" t="s">
        <v>68</v>
      </c>
      <c r="B58" s="285"/>
      <c r="C58" s="285"/>
      <c r="D58" s="285"/>
      <c r="E58" s="285"/>
      <c r="F58" s="285"/>
      <c r="G58" s="285"/>
      <c r="H58" s="285"/>
      <c r="I58" s="286"/>
      <c r="J58" s="42"/>
      <c r="K58" s="42"/>
      <c r="L58" s="42"/>
      <c r="M58" s="42"/>
      <c r="N58" s="42"/>
      <c r="O58" s="42"/>
      <c r="P58" s="42"/>
      <c r="CB58" s="47"/>
      <c r="CC58" s="2" t="s">
        <v>68</v>
      </c>
      <c r="CD58" s="47"/>
    </row>
    <row r="59" spans="1:82" s="6" customFormat="1" ht="3" customHeight="1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1"/>
      <c r="M59" s="51"/>
      <c r="N59" s="51"/>
      <c r="O59" s="52"/>
      <c r="P59" s="52"/>
    </row>
    <row r="60" spans="1:82" s="6" customFormat="1" ht="53.2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82" s="6" customFormat="1" ht="15" x14ac:dyDescent="0.25">
      <c r="A61" s="7"/>
      <c r="B61" s="7"/>
      <c r="C61" s="7"/>
      <c r="D61" s="7"/>
      <c r="E61" s="7"/>
      <c r="F61" s="7"/>
      <c r="G61" s="7"/>
      <c r="H61" s="19"/>
      <c r="I61" s="287"/>
      <c r="J61" s="287"/>
      <c r="K61" s="287"/>
      <c r="L61" s="7"/>
      <c r="M61" s="7"/>
      <c r="N61" s="7"/>
      <c r="O61" s="7"/>
      <c r="P61" s="7"/>
    </row>
    <row r="62" spans="1:82" s="6" customFormat="1" ht="15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82" s="6" customFormat="1" ht="15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</sheetData>
  <mergeCells count="59">
    <mergeCell ref="A58:I58"/>
    <mergeCell ref="I61:K61"/>
    <mergeCell ref="A53:I53"/>
    <mergeCell ref="A54:I54"/>
    <mergeCell ref="A55:I55"/>
    <mergeCell ref="A56:I56"/>
    <mergeCell ref="A57:I57"/>
    <mergeCell ref="A48:I48"/>
    <mergeCell ref="A49:I49"/>
    <mergeCell ref="A50:I50"/>
    <mergeCell ref="A51:I51"/>
    <mergeCell ref="A52:I52"/>
    <mergeCell ref="C43:E43"/>
    <mergeCell ref="C44:E44"/>
    <mergeCell ref="C45:E45"/>
    <mergeCell ref="A46:I46"/>
    <mergeCell ref="A47:I47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D59"/>
  <sheetViews>
    <sheetView workbookViewId="0">
      <selection activeCell="A35" sqref="A35:E3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609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610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610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11415.346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12.411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71</v>
      </c>
      <c r="D18" s="23"/>
      <c r="E18" s="24">
        <v>1714.3989999999999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218</v>
      </c>
      <c r="D19" s="23"/>
      <c r="E19" s="24">
        <v>9688.5349999999999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618.69600000000003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847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>
        <v>45.21</v>
      </c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19</v>
      </c>
      <c r="C23" s="19"/>
      <c r="D23" s="7"/>
      <c r="E23" s="270" t="s">
        <v>1203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BN23" s="21" t="s">
        <v>2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71" t="s">
        <v>20</v>
      </c>
      <c r="B25" s="271" t="s">
        <v>21</v>
      </c>
      <c r="C25" s="271" t="s">
        <v>22</v>
      </c>
      <c r="D25" s="271"/>
      <c r="E25" s="271"/>
      <c r="F25" s="271" t="s">
        <v>23</v>
      </c>
      <c r="G25" s="272" t="s">
        <v>24</v>
      </c>
      <c r="H25" s="273"/>
      <c r="I25" s="271" t="s">
        <v>25</v>
      </c>
      <c r="J25" s="271"/>
      <c r="K25" s="271"/>
      <c r="L25" s="271"/>
      <c r="M25" s="271"/>
      <c r="N25" s="271"/>
      <c r="O25" s="271" t="s">
        <v>26</v>
      </c>
      <c r="P25" s="271" t="s">
        <v>27</v>
      </c>
    </row>
    <row r="26" spans="1:79" s="6" customFormat="1" ht="36.75" customHeight="1" x14ac:dyDescent="0.25">
      <c r="A26" s="271"/>
      <c r="B26" s="271"/>
      <c r="C26" s="271"/>
      <c r="D26" s="271"/>
      <c r="E26" s="271"/>
      <c r="F26" s="271"/>
      <c r="G26" s="274" t="s">
        <v>28</v>
      </c>
      <c r="H26" s="274" t="s">
        <v>29</v>
      </c>
      <c r="I26" s="271" t="s">
        <v>28</v>
      </c>
      <c r="J26" s="271" t="s">
        <v>30</v>
      </c>
      <c r="K26" s="276" t="s">
        <v>31</v>
      </c>
      <c r="L26" s="276"/>
      <c r="M26" s="276"/>
      <c r="N26" s="276"/>
      <c r="O26" s="271"/>
      <c r="P26" s="271"/>
    </row>
    <row r="27" spans="1:79" s="6" customFormat="1" ht="15" x14ac:dyDescent="0.25">
      <c r="A27" s="271"/>
      <c r="B27" s="271"/>
      <c r="C27" s="271"/>
      <c r="D27" s="271"/>
      <c r="E27" s="271"/>
      <c r="F27" s="271"/>
      <c r="G27" s="275"/>
      <c r="H27" s="275"/>
      <c r="I27" s="271"/>
      <c r="J27" s="271"/>
      <c r="K27" s="35" t="s">
        <v>32</v>
      </c>
      <c r="L27" s="35" t="s">
        <v>33</v>
      </c>
      <c r="M27" s="35" t="s">
        <v>34</v>
      </c>
      <c r="N27" s="35" t="s">
        <v>35</v>
      </c>
      <c r="O27" s="271"/>
      <c r="P27" s="271"/>
    </row>
    <row r="28" spans="1:79" s="6" customFormat="1" ht="15" x14ac:dyDescent="0.25">
      <c r="A28" s="34">
        <v>1</v>
      </c>
      <c r="B28" s="34">
        <v>2</v>
      </c>
      <c r="C28" s="276">
        <v>3</v>
      </c>
      <c r="D28" s="276"/>
      <c r="E28" s="276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77" t="s">
        <v>485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BZ29" s="36" t="s">
        <v>485</v>
      </c>
    </row>
    <row r="30" spans="1:79" s="6" customFormat="1" ht="15" x14ac:dyDescent="0.25">
      <c r="A30" s="37" t="s">
        <v>37</v>
      </c>
      <c r="B30" s="38" t="s">
        <v>611</v>
      </c>
      <c r="C30" s="278" t="s">
        <v>612</v>
      </c>
      <c r="D30" s="279"/>
      <c r="E30" s="280"/>
      <c r="F30" s="37" t="s">
        <v>158</v>
      </c>
      <c r="G30" s="39"/>
      <c r="H30" s="40">
        <v>3</v>
      </c>
      <c r="I30" s="41">
        <v>17495.16</v>
      </c>
      <c r="J30" s="41">
        <v>63934.89</v>
      </c>
      <c r="K30" s="41">
        <v>62185.2</v>
      </c>
      <c r="L30" s="44">
        <v>49.53</v>
      </c>
      <c r="M30" s="44">
        <v>40.54</v>
      </c>
      <c r="N30" s="41">
        <v>1659.62</v>
      </c>
      <c r="O30" s="45">
        <v>88.7</v>
      </c>
      <c r="P30" s="44">
        <v>7.0000000000000007E-2</v>
      </c>
      <c r="BZ30" s="36"/>
      <c r="CA30" s="2" t="s">
        <v>612</v>
      </c>
    </row>
    <row r="31" spans="1:79" s="6" customFormat="1" ht="15" x14ac:dyDescent="0.25">
      <c r="A31" s="37" t="s">
        <v>41</v>
      </c>
      <c r="B31" s="38" t="s">
        <v>613</v>
      </c>
      <c r="C31" s="278" t="s">
        <v>614</v>
      </c>
      <c r="D31" s="279"/>
      <c r="E31" s="280"/>
      <c r="F31" s="37" t="s">
        <v>82</v>
      </c>
      <c r="G31" s="39"/>
      <c r="H31" s="40">
        <v>30</v>
      </c>
      <c r="I31" s="41">
        <v>288.60000000000002</v>
      </c>
      <c r="J31" s="41">
        <v>10543.37</v>
      </c>
      <c r="K31" s="41">
        <v>10285.02</v>
      </c>
      <c r="L31" s="42"/>
      <c r="M31" s="42"/>
      <c r="N31" s="44">
        <v>258.35000000000002</v>
      </c>
      <c r="O31" s="43">
        <v>18</v>
      </c>
      <c r="P31" s="43">
        <v>0</v>
      </c>
      <c r="BZ31" s="36"/>
      <c r="CA31" s="2" t="s">
        <v>614</v>
      </c>
    </row>
    <row r="32" spans="1:79" s="6" customFormat="1" ht="67.5" x14ac:dyDescent="0.25">
      <c r="A32" s="37" t="s">
        <v>44</v>
      </c>
      <c r="B32" s="38" t="s">
        <v>615</v>
      </c>
      <c r="C32" s="278" t="s">
        <v>616</v>
      </c>
      <c r="D32" s="279"/>
      <c r="E32" s="280"/>
      <c r="F32" s="37" t="s">
        <v>162</v>
      </c>
      <c r="G32" s="39"/>
      <c r="H32" s="53">
        <v>0.3</v>
      </c>
      <c r="I32" s="41">
        <v>23767.67</v>
      </c>
      <c r="J32" s="41">
        <v>8644.17</v>
      </c>
      <c r="K32" s="41">
        <v>8111.11</v>
      </c>
      <c r="L32" s="44">
        <v>27.24</v>
      </c>
      <c r="M32" s="44">
        <v>22.29</v>
      </c>
      <c r="N32" s="44">
        <v>483.53</v>
      </c>
      <c r="O32" s="44">
        <v>14.41</v>
      </c>
      <c r="P32" s="44">
        <v>0.04</v>
      </c>
      <c r="BZ32" s="36"/>
      <c r="CA32" s="2" t="s">
        <v>616</v>
      </c>
    </row>
    <row r="33" spans="1:81" s="6" customFormat="1" ht="33.75" x14ac:dyDescent="0.25">
      <c r="A33" s="37" t="s">
        <v>48</v>
      </c>
      <c r="B33" s="38" t="s">
        <v>617</v>
      </c>
      <c r="C33" s="278" t="s">
        <v>618</v>
      </c>
      <c r="D33" s="279"/>
      <c r="E33" s="280"/>
      <c r="F33" s="37" t="s">
        <v>619</v>
      </c>
      <c r="G33" s="39"/>
      <c r="H33" s="40">
        <v>4</v>
      </c>
      <c r="I33" s="41">
        <v>532.61</v>
      </c>
      <c r="J33" s="41">
        <v>2594.6</v>
      </c>
      <c r="K33" s="41">
        <v>2286.9</v>
      </c>
      <c r="L33" s="44">
        <v>269.58</v>
      </c>
      <c r="M33" s="42"/>
      <c r="N33" s="44">
        <v>38.119999999999997</v>
      </c>
      <c r="O33" s="44">
        <v>3.02</v>
      </c>
      <c r="P33" s="43">
        <v>0</v>
      </c>
      <c r="BZ33" s="36"/>
      <c r="CA33" s="2" t="s">
        <v>618</v>
      </c>
    </row>
    <row r="34" spans="1:81" s="6" customFormat="1" ht="33.75" x14ac:dyDescent="0.25">
      <c r="A34" s="37" t="s">
        <v>52</v>
      </c>
      <c r="B34" s="38" t="s">
        <v>620</v>
      </c>
      <c r="C34" s="278" t="s">
        <v>621</v>
      </c>
      <c r="D34" s="279"/>
      <c r="E34" s="280"/>
      <c r="F34" s="37" t="s">
        <v>82</v>
      </c>
      <c r="G34" s="39"/>
      <c r="H34" s="40">
        <v>1</v>
      </c>
      <c r="I34" s="41">
        <v>2071.62</v>
      </c>
      <c r="J34" s="41">
        <v>2517.84</v>
      </c>
      <c r="K34" s="41">
        <v>2391.85</v>
      </c>
      <c r="L34" s="44">
        <v>46.32</v>
      </c>
      <c r="M34" s="42"/>
      <c r="N34" s="44">
        <v>79.67</v>
      </c>
      <c r="O34" s="44">
        <v>2.87</v>
      </c>
      <c r="P34" s="43">
        <v>0</v>
      </c>
      <c r="BZ34" s="36"/>
      <c r="CA34" s="2" t="s">
        <v>621</v>
      </c>
    </row>
    <row r="35" spans="1:81" s="6" customFormat="1" ht="22.5" x14ac:dyDescent="0.25">
      <c r="A35" s="37" t="s">
        <v>55</v>
      </c>
      <c r="B35" s="38" t="s">
        <v>594</v>
      </c>
      <c r="C35" s="278" t="s">
        <v>595</v>
      </c>
      <c r="D35" s="279"/>
      <c r="E35" s="280"/>
      <c r="F35" s="37" t="s">
        <v>596</v>
      </c>
      <c r="G35" s="39"/>
      <c r="H35" s="40">
        <v>1</v>
      </c>
      <c r="I35" s="41">
        <v>283419.68</v>
      </c>
      <c r="J35" s="41">
        <v>364535.64</v>
      </c>
      <c r="K35" s="41">
        <v>299421.92</v>
      </c>
      <c r="L35" s="41">
        <v>40681.69</v>
      </c>
      <c r="M35" s="41">
        <v>19441.66</v>
      </c>
      <c r="N35" s="41">
        <v>4990.37</v>
      </c>
      <c r="O35" s="45">
        <v>346.8</v>
      </c>
      <c r="P35" s="44">
        <v>30.05</v>
      </c>
      <c r="BZ35" s="36"/>
      <c r="CA35" s="2" t="s">
        <v>595</v>
      </c>
    </row>
    <row r="36" spans="1:81" s="6" customFormat="1" ht="22.5" x14ac:dyDescent="0.25">
      <c r="A36" s="37" t="s">
        <v>500</v>
      </c>
      <c r="B36" s="38" t="s">
        <v>565</v>
      </c>
      <c r="C36" s="278" t="s">
        <v>622</v>
      </c>
      <c r="D36" s="279"/>
      <c r="E36" s="280"/>
      <c r="F36" s="37" t="s">
        <v>235</v>
      </c>
      <c r="G36" s="39"/>
      <c r="H36" s="40">
        <v>1</v>
      </c>
      <c r="I36" s="41">
        <v>5000000</v>
      </c>
      <c r="J36" s="41">
        <v>5000000</v>
      </c>
      <c r="K36" s="42"/>
      <c r="L36" s="42"/>
      <c r="M36" s="42"/>
      <c r="N36" s="42"/>
      <c r="O36" s="43">
        <v>0</v>
      </c>
      <c r="P36" s="43">
        <v>0</v>
      </c>
      <c r="BZ36" s="36"/>
      <c r="CA36" s="2" t="s">
        <v>622</v>
      </c>
    </row>
    <row r="37" spans="1:81" s="6" customFormat="1" ht="22.5" x14ac:dyDescent="0.25">
      <c r="A37" s="37" t="s">
        <v>93</v>
      </c>
      <c r="B37" s="38" t="s">
        <v>623</v>
      </c>
      <c r="C37" s="278" t="s">
        <v>624</v>
      </c>
      <c r="D37" s="279"/>
      <c r="E37" s="280"/>
      <c r="F37" s="37" t="s">
        <v>82</v>
      </c>
      <c r="G37" s="39"/>
      <c r="H37" s="40">
        <v>1</v>
      </c>
      <c r="I37" s="41">
        <v>8715.82</v>
      </c>
      <c r="J37" s="41">
        <v>10806.3</v>
      </c>
      <c r="K37" s="41">
        <v>8039.52</v>
      </c>
      <c r="L37" s="41">
        <v>1183.8499999999999</v>
      </c>
      <c r="M37" s="44">
        <v>419.27</v>
      </c>
      <c r="N37" s="41">
        <v>1163.6600000000001</v>
      </c>
      <c r="O37" s="44">
        <v>16.079999999999998</v>
      </c>
      <c r="P37" s="44">
        <v>0.65</v>
      </c>
      <c r="BZ37" s="36"/>
      <c r="CA37" s="2" t="s">
        <v>624</v>
      </c>
    </row>
    <row r="38" spans="1:81" s="6" customFormat="1" ht="22.5" x14ac:dyDescent="0.25">
      <c r="A38" s="37" t="s">
        <v>504</v>
      </c>
      <c r="B38" s="38" t="s">
        <v>625</v>
      </c>
      <c r="C38" s="278" t="s">
        <v>626</v>
      </c>
      <c r="D38" s="279"/>
      <c r="E38" s="280"/>
      <c r="F38" s="37" t="s">
        <v>82</v>
      </c>
      <c r="G38" s="39"/>
      <c r="H38" s="40">
        <v>1</v>
      </c>
      <c r="I38" s="41">
        <v>4688535.28</v>
      </c>
      <c r="J38" s="41">
        <v>4688535.28</v>
      </c>
      <c r="K38" s="42"/>
      <c r="L38" s="42"/>
      <c r="M38" s="42"/>
      <c r="N38" s="42"/>
      <c r="O38" s="43">
        <v>0</v>
      </c>
      <c r="P38" s="43">
        <v>0</v>
      </c>
      <c r="BZ38" s="36"/>
      <c r="CA38" s="2" t="s">
        <v>626</v>
      </c>
    </row>
    <row r="39" spans="1:81" s="6" customFormat="1" ht="22.5" x14ac:dyDescent="0.25">
      <c r="A39" s="37" t="s">
        <v>99</v>
      </c>
      <c r="B39" s="38" t="s">
        <v>627</v>
      </c>
      <c r="C39" s="278" t="s">
        <v>628</v>
      </c>
      <c r="D39" s="279"/>
      <c r="E39" s="280"/>
      <c r="F39" s="37" t="s">
        <v>136</v>
      </c>
      <c r="G39" s="39"/>
      <c r="H39" s="40">
        <v>30</v>
      </c>
      <c r="I39" s="41">
        <v>6896.01</v>
      </c>
      <c r="J39" s="41">
        <v>255666.05</v>
      </c>
      <c r="K39" s="41">
        <v>196551.71</v>
      </c>
      <c r="L39" s="41">
        <v>19516.46</v>
      </c>
      <c r="M39" s="41">
        <v>9498.5300000000007</v>
      </c>
      <c r="N39" s="41">
        <v>30099.35</v>
      </c>
      <c r="O39" s="44">
        <v>357.12</v>
      </c>
      <c r="P39" s="45">
        <v>14.4</v>
      </c>
      <c r="BZ39" s="36"/>
      <c r="CA39" s="2" t="s">
        <v>628</v>
      </c>
    </row>
    <row r="40" spans="1:81" s="6" customFormat="1" ht="22.5" x14ac:dyDescent="0.25">
      <c r="A40" s="37" t="s">
        <v>102</v>
      </c>
      <c r="B40" s="38" t="s">
        <v>599</v>
      </c>
      <c r="C40" s="278" t="s">
        <v>600</v>
      </c>
      <c r="D40" s="279"/>
      <c r="E40" s="280"/>
      <c r="F40" s="37" t="s">
        <v>478</v>
      </c>
      <c r="G40" s="39"/>
      <c r="H40" s="56">
        <v>2.5499999999999998</v>
      </c>
      <c r="I40" s="41">
        <v>21405.599999999999</v>
      </c>
      <c r="J40" s="41">
        <v>54584.28</v>
      </c>
      <c r="K40" s="42"/>
      <c r="L40" s="42"/>
      <c r="M40" s="42"/>
      <c r="N40" s="41">
        <v>54584.28</v>
      </c>
      <c r="O40" s="43">
        <v>0</v>
      </c>
      <c r="P40" s="43">
        <v>0</v>
      </c>
      <c r="BZ40" s="36"/>
      <c r="CA40" s="2" t="s">
        <v>600</v>
      </c>
    </row>
    <row r="41" spans="1:81" s="6" customFormat="1" ht="22.5" x14ac:dyDescent="0.25">
      <c r="A41" s="37" t="s">
        <v>105</v>
      </c>
      <c r="B41" s="38" t="s">
        <v>476</v>
      </c>
      <c r="C41" s="278" t="s">
        <v>477</v>
      </c>
      <c r="D41" s="279"/>
      <c r="E41" s="280"/>
      <c r="F41" s="37" t="s">
        <v>478</v>
      </c>
      <c r="G41" s="39"/>
      <c r="H41" s="56">
        <v>0.51</v>
      </c>
      <c r="I41" s="41">
        <v>166508.88</v>
      </c>
      <c r="J41" s="41">
        <v>84919.53</v>
      </c>
      <c r="K41" s="42"/>
      <c r="L41" s="42"/>
      <c r="M41" s="42"/>
      <c r="N41" s="41">
        <v>84919.53</v>
      </c>
      <c r="O41" s="43">
        <v>0</v>
      </c>
      <c r="P41" s="43">
        <v>0</v>
      </c>
      <c r="BZ41" s="36"/>
      <c r="CA41" s="2" t="s">
        <v>477</v>
      </c>
    </row>
    <row r="42" spans="1:81" s="6" customFormat="1" ht="15" x14ac:dyDescent="0.25">
      <c r="A42" s="281" t="s">
        <v>59</v>
      </c>
      <c r="B42" s="282"/>
      <c r="C42" s="282"/>
      <c r="D42" s="282"/>
      <c r="E42" s="282"/>
      <c r="F42" s="282"/>
      <c r="G42" s="282"/>
      <c r="H42" s="282"/>
      <c r="I42" s="283"/>
      <c r="J42" s="46"/>
      <c r="K42" s="46"/>
      <c r="L42" s="46"/>
      <c r="M42" s="46"/>
      <c r="N42" s="46"/>
      <c r="O42" s="46"/>
      <c r="P42" s="46"/>
      <c r="CB42" s="47" t="s">
        <v>59</v>
      </c>
    </row>
    <row r="43" spans="1:81" s="6" customFormat="1" ht="15" x14ac:dyDescent="0.25">
      <c r="A43" s="284" t="s">
        <v>60</v>
      </c>
      <c r="B43" s="285"/>
      <c r="C43" s="285"/>
      <c r="D43" s="285"/>
      <c r="E43" s="285"/>
      <c r="F43" s="285"/>
      <c r="G43" s="285"/>
      <c r="H43" s="285"/>
      <c r="I43" s="286"/>
      <c r="J43" s="41">
        <v>858746.67</v>
      </c>
      <c r="K43" s="42"/>
      <c r="L43" s="42"/>
      <c r="M43" s="42"/>
      <c r="N43" s="42"/>
      <c r="O43" s="42"/>
      <c r="P43" s="42"/>
      <c r="CB43" s="47"/>
      <c r="CC43" s="2" t="s">
        <v>60</v>
      </c>
    </row>
    <row r="44" spans="1:81" s="6" customFormat="1" ht="15" x14ac:dyDescent="0.25">
      <c r="A44" s="284" t="s">
        <v>61</v>
      </c>
      <c r="B44" s="285"/>
      <c r="C44" s="285"/>
      <c r="D44" s="285"/>
      <c r="E44" s="285"/>
      <c r="F44" s="285"/>
      <c r="G44" s="285"/>
      <c r="H44" s="285"/>
      <c r="I44" s="286"/>
      <c r="J44" s="41">
        <v>12411.28</v>
      </c>
      <c r="K44" s="42"/>
      <c r="L44" s="42"/>
      <c r="M44" s="42"/>
      <c r="N44" s="42"/>
      <c r="O44" s="42"/>
      <c r="P44" s="42"/>
      <c r="CB44" s="47"/>
      <c r="CC44" s="2" t="s">
        <v>61</v>
      </c>
    </row>
    <row r="45" spans="1:81" s="6" customFormat="1" ht="15" x14ac:dyDescent="0.25">
      <c r="A45" s="284" t="s">
        <v>215</v>
      </c>
      <c r="B45" s="285"/>
      <c r="C45" s="285"/>
      <c r="D45" s="285"/>
      <c r="E45" s="285"/>
      <c r="F45" s="285"/>
      <c r="G45" s="285"/>
      <c r="H45" s="285"/>
      <c r="I45" s="286"/>
      <c r="J45" s="41">
        <v>1714399.07</v>
      </c>
      <c r="K45" s="42"/>
      <c r="L45" s="42"/>
      <c r="M45" s="42"/>
      <c r="N45" s="42"/>
      <c r="O45" s="42"/>
      <c r="P45" s="42"/>
      <c r="CB45" s="47"/>
      <c r="CC45" s="2" t="s">
        <v>215</v>
      </c>
    </row>
    <row r="46" spans="1:81" s="6" customFormat="1" ht="15" x14ac:dyDescent="0.25">
      <c r="A46" s="284" t="s">
        <v>252</v>
      </c>
      <c r="B46" s="285"/>
      <c r="C46" s="285"/>
      <c r="D46" s="285"/>
      <c r="E46" s="285"/>
      <c r="F46" s="285"/>
      <c r="G46" s="285"/>
      <c r="H46" s="285"/>
      <c r="I46" s="286"/>
      <c r="J46" s="41">
        <v>9688535.2799999993</v>
      </c>
      <c r="K46" s="42"/>
      <c r="L46" s="42"/>
      <c r="M46" s="42"/>
      <c r="N46" s="42"/>
      <c r="O46" s="42"/>
      <c r="P46" s="42"/>
      <c r="CB46" s="47"/>
      <c r="CC46" s="2" t="s">
        <v>252</v>
      </c>
    </row>
    <row r="47" spans="1:81" s="6" customFormat="1" ht="15" x14ac:dyDescent="0.25">
      <c r="A47" s="284" t="s">
        <v>62</v>
      </c>
      <c r="B47" s="285"/>
      <c r="C47" s="285"/>
      <c r="D47" s="285"/>
      <c r="E47" s="285"/>
      <c r="F47" s="285"/>
      <c r="G47" s="285"/>
      <c r="H47" s="285"/>
      <c r="I47" s="286"/>
      <c r="J47" s="41">
        <v>618695.52</v>
      </c>
      <c r="K47" s="42"/>
      <c r="L47" s="42"/>
      <c r="M47" s="42"/>
      <c r="N47" s="42"/>
      <c r="O47" s="42"/>
      <c r="P47" s="42"/>
      <c r="CB47" s="47"/>
      <c r="CC47" s="2" t="s">
        <v>62</v>
      </c>
    </row>
    <row r="48" spans="1:81" s="6" customFormat="1" ht="15" x14ac:dyDescent="0.25">
      <c r="A48" s="284" t="s">
        <v>63</v>
      </c>
      <c r="B48" s="285"/>
      <c r="C48" s="285"/>
      <c r="D48" s="285"/>
      <c r="E48" s="285"/>
      <c r="F48" s="285"/>
      <c r="G48" s="285"/>
      <c r="H48" s="285"/>
      <c r="I48" s="286"/>
      <c r="J48" s="41">
        <v>572193.12</v>
      </c>
      <c r="K48" s="42"/>
      <c r="L48" s="42"/>
      <c r="M48" s="42"/>
      <c r="N48" s="42"/>
      <c r="O48" s="42"/>
      <c r="P48" s="42"/>
      <c r="CB48" s="47"/>
      <c r="CC48" s="2" t="s">
        <v>63</v>
      </c>
    </row>
    <row r="49" spans="1:82" s="6" customFormat="1" ht="15" x14ac:dyDescent="0.25">
      <c r="A49" s="284" t="s">
        <v>64</v>
      </c>
      <c r="B49" s="285"/>
      <c r="C49" s="285"/>
      <c r="D49" s="285"/>
      <c r="E49" s="285"/>
      <c r="F49" s="285"/>
      <c r="G49" s="285"/>
      <c r="H49" s="285"/>
      <c r="I49" s="286"/>
      <c r="J49" s="41">
        <v>295870.56</v>
      </c>
      <c r="K49" s="42"/>
      <c r="L49" s="42"/>
      <c r="M49" s="42"/>
      <c r="N49" s="42"/>
      <c r="O49" s="42"/>
      <c r="P49" s="42"/>
      <c r="CB49" s="47"/>
      <c r="CC49" s="2" t="s">
        <v>64</v>
      </c>
    </row>
    <row r="50" spans="1:82" s="6" customFormat="1" ht="15" x14ac:dyDescent="0.25">
      <c r="A50" s="281" t="s">
        <v>65</v>
      </c>
      <c r="B50" s="282"/>
      <c r="C50" s="282"/>
      <c r="D50" s="282"/>
      <c r="E50" s="282"/>
      <c r="F50" s="282"/>
      <c r="G50" s="282"/>
      <c r="H50" s="282"/>
      <c r="I50" s="283"/>
      <c r="J50" s="48">
        <v>11415345.630000001</v>
      </c>
      <c r="K50" s="46"/>
      <c r="L50" s="46"/>
      <c r="M50" s="46"/>
      <c r="N50" s="46"/>
      <c r="O50" s="60">
        <v>847.00319999999999</v>
      </c>
      <c r="P50" s="60">
        <v>45.207599999999999</v>
      </c>
      <c r="CB50" s="47"/>
      <c r="CD50" s="47" t="s">
        <v>65</v>
      </c>
    </row>
    <row r="51" spans="1:82" s="6" customFormat="1" ht="15" x14ac:dyDescent="0.25">
      <c r="A51" s="284" t="s">
        <v>66</v>
      </c>
      <c r="B51" s="285"/>
      <c r="C51" s="285"/>
      <c r="D51" s="285"/>
      <c r="E51" s="285"/>
      <c r="F51" s="285"/>
      <c r="G51" s="285"/>
      <c r="H51" s="285"/>
      <c r="I51" s="286"/>
      <c r="J51" s="42"/>
      <c r="K51" s="42"/>
      <c r="L51" s="42"/>
      <c r="M51" s="42"/>
      <c r="N51" s="42"/>
      <c r="O51" s="42"/>
      <c r="P51" s="42"/>
      <c r="CB51" s="47"/>
      <c r="CC51" s="2" t="s">
        <v>66</v>
      </c>
      <c r="CD51" s="47"/>
    </row>
    <row r="52" spans="1:82" s="6" customFormat="1" ht="15" x14ac:dyDescent="0.25">
      <c r="A52" s="284" t="s">
        <v>254</v>
      </c>
      <c r="B52" s="285"/>
      <c r="C52" s="285"/>
      <c r="D52" s="285"/>
      <c r="E52" s="285"/>
      <c r="F52" s="285"/>
      <c r="G52" s="285"/>
      <c r="H52" s="285"/>
      <c r="I52" s="286"/>
      <c r="J52" s="41">
        <v>9688535.2799999993</v>
      </c>
      <c r="K52" s="42"/>
      <c r="L52" s="42"/>
      <c r="M52" s="42"/>
      <c r="N52" s="42"/>
      <c r="O52" s="42"/>
      <c r="P52" s="42"/>
      <c r="CB52" s="47"/>
      <c r="CC52" s="2" t="s">
        <v>254</v>
      </c>
      <c r="CD52" s="47"/>
    </row>
    <row r="53" spans="1:82" s="6" customFormat="1" ht="15" x14ac:dyDescent="0.25">
      <c r="A53" s="284" t="s">
        <v>67</v>
      </c>
      <c r="B53" s="285"/>
      <c r="C53" s="285"/>
      <c r="D53" s="285"/>
      <c r="E53" s="285"/>
      <c r="F53" s="285"/>
      <c r="G53" s="285"/>
      <c r="H53" s="285"/>
      <c r="I53" s="286"/>
      <c r="J53" s="42"/>
      <c r="K53" s="42"/>
      <c r="L53" s="42"/>
      <c r="M53" s="42"/>
      <c r="N53" s="42"/>
      <c r="O53" s="42"/>
      <c r="P53" s="42"/>
      <c r="CB53" s="47"/>
      <c r="CC53" s="2" t="s">
        <v>67</v>
      </c>
      <c r="CD53" s="47"/>
    </row>
    <row r="54" spans="1:82" s="6" customFormat="1" ht="15" x14ac:dyDescent="0.25">
      <c r="A54" s="284" t="s">
        <v>68</v>
      </c>
      <c r="B54" s="285"/>
      <c r="C54" s="285"/>
      <c r="D54" s="285"/>
      <c r="E54" s="285"/>
      <c r="F54" s="285"/>
      <c r="G54" s="285"/>
      <c r="H54" s="285"/>
      <c r="I54" s="286"/>
      <c r="J54" s="42"/>
      <c r="K54" s="42"/>
      <c r="L54" s="42"/>
      <c r="M54" s="42"/>
      <c r="N54" s="42"/>
      <c r="O54" s="42"/>
      <c r="P54" s="42"/>
      <c r="CB54" s="47"/>
      <c r="CC54" s="2" t="s">
        <v>68</v>
      </c>
      <c r="CD54" s="47"/>
    </row>
    <row r="55" spans="1:82" s="6" customFormat="1" ht="3" customHeight="1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1"/>
      <c r="M55" s="51"/>
      <c r="N55" s="51"/>
      <c r="O55" s="52"/>
      <c r="P55" s="52"/>
    </row>
    <row r="56" spans="1:82" s="6" customFormat="1" ht="53.2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82" s="6" customFormat="1" ht="15" x14ac:dyDescent="0.25">
      <c r="A57" s="7"/>
      <c r="B57" s="7"/>
      <c r="C57" s="7"/>
      <c r="D57" s="7"/>
      <c r="E57" s="7"/>
      <c r="F57" s="7"/>
      <c r="G57" s="7"/>
      <c r="H57" s="19"/>
      <c r="I57" s="287"/>
      <c r="J57" s="287"/>
      <c r="K57" s="287"/>
      <c r="L57" s="7"/>
      <c r="M57" s="7"/>
      <c r="N57" s="7"/>
      <c r="O57" s="7"/>
      <c r="P57" s="7"/>
    </row>
    <row r="58" spans="1:82" s="6" customFormat="1" ht="1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82" s="6" customFormat="1" ht="1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</sheetData>
  <mergeCells count="55">
    <mergeCell ref="A53:I53"/>
    <mergeCell ref="A54:I54"/>
    <mergeCell ref="I57:K57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C38:E38"/>
    <mergeCell ref="C39:E39"/>
    <mergeCell ref="C40:E40"/>
    <mergeCell ref="C41:E41"/>
    <mergeCell ref="A42:I42"/>
    <mergeCell ref="C33:E33"/>
    <mergeCell ref="C34:E34"/>
    <mergeCell ref="C35:E35"/>
    <mergeCell ref="C36:E36"/>
    <mergeCell ref="C37:E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D56"/>
  <sheetViews>
    <sheetView workbookViewId="0">
      <selection activeCell="CF29" sqref="CF29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629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630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630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3529.2020000000002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71</v>
      </c>
      <c r="D17" s="23"/>
      <c r="E17" s="24">
        <v>1029.202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218</v>
      </c>
      <c r="D18" s="23"/>
      <c r="E18" s="24">
        <v>2500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15</v>
      </c>
      <c r="C19" s="22"/>
      <c r="D19" s="23"/>
      <c r="E19" s="24">
        <v>370.83699999999999</v>
      </c>
      <c r="F19" s="25" t="s">
        <v>13</v>
      </c>
      <c r="H19" s="22"/>
      <c r="J19" s="22"/>
      <c r="K19" s="22"/>
      <c r="L19" s="22"/>
      <c r="M19" s="8"/>
      <c r="N19" s="27"/>
    </row>
    <row r="20" spans="1:79" s="6" customFormat="1" ht="12.75" customHeight="1" x14ac:dyDescent="0.25">
      <c r="B20" s="22" t="s">
        <v>16</v>
      </c>
      <c r="C20" s="22"/>
      <c r="D20" s="12"/>
      <c r="E20" s="28">
        <v>670.8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2.75" customHeight="1" x14ac:dyDescent="0.25">
      <c r="B21" s="22" t="s">
        <v>18</v>
      </c>
      <c r="C21" s="22"/>
      <c r="D21" s="12"/>
      <c r="E21" s="28">
        <v>9.6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5" x14ac:dyDescent="0.25">
      <c r="A22" s="7"/>
      <c r="B22" s="19" t="s">
        <v>19</v>
      </c>
      <c r="C22" s="19"/>
      <c r="D22" s="7"/>
      <c r="E22" s="270" t="s">
        <v>1203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BN22" s="21" t="s">
        <v>2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79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79" s="6" customFormat="1" ht="36" customHeight="1" x14ac:dyDescent="0.25">
      <c r="A24" s="271" t="s">
        <v>20</v>
      </c>
      <c r="B24" s="271" t="s">
        <v>21</v>
      </c>
      <c r="C24" s="271" t="s">
        <v>22</v>
      </c>
      <c r="D24" s="271"/>
      <c r="E24" s="271"/>
      <c r="F24" s="271" t="s">
        <v>23</v>
      </c>
      <c r="G24" s="272" t="s">
        <v>24</v>
      </c>
      <c r="H24" s="273"/>
      <c r="I24" s="271" t="s">
        <v>25</v>
      </c>
      <c r="J24" s="271"/>
      <c r="K24" s="271"/>
      <c r="L24" s="271"/>
      <c r="M24" s="271"/>
      <c r="N24" s="271"/>
      <c r="O24" s="271" t="s">
        <v>26</v>
      </c>
      <c r="P24" s="271" t="s">
        <v>27</v>
      </c>
    </row>
    <row r="25" spans="1:79" s="6" customFormat="1" ht="36.75" customHeight="1" x14ac:dyDescent="0.25">
      <c r="A25" s="271"/>
      <c r="B25" s="271"/>
      <c r="C25" s="271"/>
      <c r="D25" s="271"/>
      <c r="E25" s="271"/>
      <c r="F25" s="271"/>
      <c r="G25" s="274" t="s">
        <v>28</v>
      </c>
      <c r="H25" s="274" t="s">
        <v>29</v>
      </c>
      <c r="I25" s="271" t="s">
        <v>28</v>
      </c>
      <c r="J25" s="271" t="s">
        <v>30</v>
      </c>
      <c r="K25" s="276" t="s">
        <v>31</v>
      </c>
      <c r="L25" s="276"/>
      <c r="M25" s="276"/>
      <c r="N25" s="276"/>
      <c r="O25" s="271"/>
      <c r="P25" s="271"/>
    </row>
    <row r="26" spans="1:79" s="6" customFormat="1" ht="15" x14ac:dyDescent="0.25">
      <c r="A26" s="271"/>
      <c r="B26" s="271"/>
      <c r="C26" s="271"/>
      <c r="D26" s="271"/>
      <c r="E26" s="271"/>
      <c r="F26" s="271"/>
      <c r="G26" s="275"/>
      <c r="H26" s="275"/>
      <c r="I26" s="271"/>
      <c r="J26" s="271"/>
      <c r="K26" s="35" t="s">
        <v>32</v>
      </c>
      <c r="L26" s="35" t="s">
        <v>33</v>
      </c>
      <c r="M26" s="35" t="s">
        <v>34</v>
      </c>
      <c r="N26" s="35" t="s">
        <v>35</v>
      </c>
      <c r="O26" s="271"/>
      <c r="P26" s="271"/>
    </row>
    <row r="27" spans="1:79" s="6" customFormat="1" ht="15" x14ac:dyDescent="0.25">
      <c r="A27" s="34">
        <v>1</v>
      </c>
      <c r="B27" s="34">
        <v>2</v>
      </c>
      <c r="C27" s="276">
        <v>3</v>
      </c>
      <c r="D27" s="276"/>
      <c r="E27" s="27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79" s="6" customFormat="1" ht="15" x14ac:dyDescent="0.25">
      <c r="A28" s="277" t="s">
        <v>485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BZ28" s="36" t="s">
        <v>485</v>
      </c>
    </row>
    <row r="29" spans="1:79" s="6" customFormat="1" ht="33.75" x14ac:dyDescent="0.25">
      <c r="A29" s="37" t="s">
        <v>37</v>
      </c>
      <c r="B29" s="38" t="s">
        <v>631</v>
      </c>
      <c r="C29" s="278" t="s">
        <v>632</v>
      </c>
      <c r="D29" s="279"/>
      <c r="E29" s="280"/>
      <c r="F29" s="37" t="s">
        <v>87</v>
      </c>
      <c r="G29" s="39"/>
      <c r="H29" s="40">
        <v>20</v>
      </c>
      <c r="I29" s="41">
        <v>3779.79</v>
      </c>
      <c r="J29" s="41">
        <v>91647.91</v>
      </c>
      <c r="K29" s="41">
        <v>87556.2</v>
      </c>
      <c r="L29" s="42"/>
      <c r="M29" s="42"/>
      <c r="N29" s="41">
        <v>4091.71</v>
      </c>
      <c r="O29" s="44">
        <v>155.52000000000001</v>
      </c>
      <c r="P29" s="43">
        <v>0</v>
      </c>
      <c r="BZ29" s="36"/>
      <c r="CA29" s="2" t="s">
        <v>632</v>
      </c>
    </row>
    <row r="30" spans="1:79" s="6" customFormat="1" ht="33.75" x14ac:dyDescent="0.25">
      <c r="A30" s="37" t="s">
        <v>41</v>
      </c>
      <c r="B30" s="38" t="s">
        <v>633</v>
      </c>
      <c r="C30" s="278" t="s">
        <v>634</v>
      </c>
      <c r="D30" s="279"/>
      <c r="E30" s="280"/>
      <c r="F30" s="37" t="s">
        <v>82</v>
      </c>
      <c r="G30" s="39"/>
      <c r="H30" s="40">
        <v>20</v>
      </c>
      <c r="I30" s="41">
        <v>306.05</v>
      </c>
      <c r="J30" s="41">
        <v>7447.55</v>
      </c>
      <c r="K30" s="41">
        <v>7235.78</v>
      </c>
      <c r="L30" s="42"/>
      <c r="M30" s="42"/>
      <c r="N30" s="44">
        <v>211.77</v>
      </c>
      <c r="O30" s="44">
        <v>12.48</v>
      </c>
      <c r="P30" s="43">
        <v>0</v>
      </c>
      <c r="BZ30" s="36"/>
      <c r="CA30" s="2" t="s">
        <v>634</v>
      </c>
    </row>
    <row r="31" spans="1:79" s="6" customFormat="1" ht="22.5" x14ac:dyDescent="0.25">
      <c r="A31" s="37" t="s">
        <v>44</v>
      </c>
      <c r="B31" s="38" t="s">
        <v>635</v>
      </c>
      <c r="C31" s="278" t="s">
        <v>636</v>
      </c>
      <c r="D31" s="279"/>
      <c r="E31" s="280"/>
      <c r="F31" s="37" t="s">
        <v>162</v>
      </c>
      <c r="G31" s="39"/>
      <c r="H31" s="53">
        <v>0.1</v>
      </c>
      <c r="I31" s="41">
        <v>3226.34</v>
      </c>
      <c r="J31" s="44">
        <v>392.8</v>
      </c>
      <c r="K31" s="44">
        <v>382.67</v>
      </c>
      <c r="L31" s="42"/>
      <c r="M31" s="42"/>
      <c r="N31" s="44">
        <v>10.130000000000001</v>
      </c>
      <c r="O31" s="44">
        <v>0.72</v>
      </c>
      <c r="P31" s="43">
        <v>0</v>
      </c>
      <c r="BZ31" s="36"/>
      <c r="CA31" s="2" t="s">
        <v>636</v>
      </c>
    </row>
    <row r="32" spans="1:79" s="6" customFormat="1" ht="22.5" x14ac:dyDescent="0.25">
      <c r="A32" s="37" t="s">
        <v>48</v>
      </c>
      <c r="B32" s="38" t="s">
        <v>637</v>
      </c>
      <c r="C32" s="278" t="s">
        <v>638</v>
      </c>
      <c r="D32" s="279"/>
      <c r="E32" s="280"/>
      <c r="F32" s="37" t="s">
        <v>82</v>
      </c>
      <c r="G32" s="39"/>
      <c r="H32" s="40">
        <v>20</v>
      </c>
      <c r="I32" s="41">
        <v>2059.21</v>
      </c>
      <c r="J32" s="41">
        <v>49984.02</v>
      </c>
      <c r="K32" s="41">
        <v>47997.120000000003</v>
      </c>
      <c r="L32" s="42"/>
      <c r="M32" s="42"/>
      <c r="N32" s="41">
        <v>1986.9</v>
      </c>
      <c r="O32" s="43">
        <v>96</v>
      </c>
      <c r="P32" s="43">
        <v>0</v>
      </c>
      <c r="BZ32" s="36"/>
      <c r="CA32" s="2" t="s">
        <v>638</v>
      </c>
    </row>
    <row r="33" spans="1:82" s="6" customFormat="1" ht="22.5" x14ac:dyDescent="0.25">
      <c r="A33" s="37" t="s">
        <v>52</v>
      </c>
      <c r="B33" s="38" t="s">
        <v>639</v>
      </c>
      <c r="C33" s="278" t="s">
        <v>640</v>
      </c>
      <c r="D33" s="279"/>
      <c r="E33" s="280"/>
      <c r="F33" s="37" t="s">
        <v>82</v>
      </c>
      <c r="G33" s="39"/>
      <c r="H33" s="40">
        <v>20</v>
      </c>
      <c r="I33" s="41">
        <v>999.94</v>
      </c>
      <c r="J33" s="41">
        <v>24398.54</v>
      </c>
      <c r="K33" s="41">
        <v>23998.560000000001</v>
      </c>
      <c r="L33" s="42"/>
      <c r="M33" s="42"/>
      <c r="N33" s="44">
        <v>399.98</v>
      </c>
      <c r="O33" s="43">
        <v>48</v>
      </c>
      <c r="P33" s="43">
        <v>0</v>
      </c>
      <c r="BZ33" s="36"/>
      <c r="CA33" s="2" t="s">
        <v>640</v>
      </c>
    </row>
    <row r="34" spans="1:82" s="6" customFormat="1" ht="33.75" x14ac:dyDescent="0.25">
      <c r="A34" s="37" t="s">
        <v>55</v>
      </c>
      <c r="B34" s="38" t="s">
        <v>641</v>
      </c>
      <c r="C34" s="278" t="s">
        <v>642</v>
      </c>
      <c r="D34" s="279"/>
      <c r="E34" s="280"/>
      <c r="F34" s="37" t="s">
        <v>82</v>
      </c>
      <c r="G34" s="39"/>
      <c r="H34" s="40">
        <v>20</v>
      </c>
      <c r="I34" s="41">
        <v>497.53</v>
      </c>
      <c r="J34" s="41">
        <v>12031.4</v>
      </c>
      <c r="K34" s="41">
        <v>11349.88</v>
      </c>
      <c r="L34" s="42"/>
      <c r="M34" s="42"/>
      <c r="N34" s="44">
        <v>681.52</v>
      </c>
      <c r="O34" s="44">
        <v>20.16</v>
      </c>
      <c r="P34" s="43">
        <v>0</v>
      </c>
      <c r="BZ34" s="36"/>
      <c r="CA34" s="2" t="s">
        <v>642</v>
      </c>
    </row>
    <row r="35" spans="1:82" s="6" customFormat="1" ht="22.5" x14ac:dyDescent="0.25">
      <c r="A35" s="37" t="s">
        <v>500</v>
      </c>
      <c r="B35" s="38" t="s">
        <v>565</v>
      </c>
      <c r="C35" s="278" t="s">
        <v>643</v>
      </c>
      <c r="D35" s="279"/>
      <c r="E35" s="280"/>
      <c r="F35" s="37" t="s">
        <v>235</v>
      </c>
      <c r="G35" s="39"/>
      <c r="H35" s="40">
        <v>1</v>
      </c>
      <c r="I35" s="41">
        <v>2500000</v>
      </c>
      <c r="J35" s="41">
        <v>2500000</v>
      </c>
      <c r="K35" s="42"/>
      <c r="L35" s="42"/>
      <c r="M35" s="42"/>
      <c r="N35" s="42"/>
      <c r="O35" s="43">
        <v>0</v>
      </c>
      <c r="P35" s="43">
        <v>0</v>
      </c>
      <c r="BZ35" s="36"/>
      <c r="CA35" s="2" t="s">
        <v>643</v>
      </c>
    </row>
    <row r="36" spans="1:82" s="6" customFormat="1" ht="33.75" x14ac:dyDescent="0.25">
      <c r="A36" s="37" t="s">
        <v>93</v>
      </c>
      <c r="B36" s="38" t="s">
        <v>138</v>
      </c>
      <c r="C36" s="278" t="s">
        <v>139</v>
      </c>
      <c r="D36" s="279"/>
      <c r="E36" s="280"/>
      <c r="F36" s="37" t="s">
        <v>136</v>
      </c>
      <c r="G36" s="39"/>
      <c r="H36" s="40">
        <v>20</v>
      </c>
      <c r="I36" s="41">
        <v>8946</v>
      </c>
      <c r="J36" s="41">
        <v>221581.17</v>
      </c>
      <c r="K36" s="41">
        <v>185984.41</v>
      </c>
      <c r="L36" s="41">
        <v>13392.01</v>
      </c>
      <c r="M36" s="41">
        <v>6332.35</v>
      </c>
      <c r="N36" s="41">
        <v>15872.4</v>
      </c>
      <c r="O36" s="44">
        <v>337.92</v>
      </c>
      <c r="P36" s="45">
        <v>9.6</v>
      </c>
      <c r="BZ36" s="36"/>
      <c r="CA36" s="2" t="s">
        <v>139</v>
      </c>
    </row>
    <row r="37" spans="1:82" s="6" customFormat="1" ht="22.5" x14ac:dyDescent="0.25">
      <c r="A37" s="37" t="s">
        <v>96</v>
      </c>
      <c r="B37" s="38" t="s">
        <v>599</v>
      </c>
      <c r="C37" s="278" t="s">
        <v>600</v>
      </c>
      <c r="D37" s="279"/>
      <c r="E37" s="280"/>
      <c r="F37" s="37" t="s">
        <v>478</v>
      </c>
      <c r="G37" s="39"/>
      <c r="H37" s="56">
        <v>1.02</v>
      </c>
      <c r="I37" s="41">
        <v>21405.599999999999</v>
      </c>
      <c r="J37" s="41">
        <v>21833.71</v>
      </c>
      <c r="K37" s="42"/>
      <c r="L37" s="42"/>
      <c r="M37" s="42"/>
      <c r="N37" s="41">
        <v>21833.71</v>
      </c>
      <c r="O37" s="43">
        <v>0</v>
      </c>
      <c r="P37" s="43">
        <v>0</v>
      </c>
      <c r="BZ37" s="36"/>
      <c r="CA37" s="2" t="s">
        <v>600</v>
      </c>
    </row>
    <row r="38" spans="1:82" s="6" customFormat="1" ht="22.5" x14ac:dyDescent="0.25">
      <c r="A38" s="37" t="s">
        <v>99</v>
      </c>
      <c r="B38" s="38" t="s">
        <v>644</v>
      </c>
      <c r="C38" s="278" t="s">
        <v>645</v>
      </c>
      <c r="D38" s="279"/>
      <c r="E38" s="280"/>
      <c r="F38" s="37" t="s">
        <v>478</v>
      </c>
      <c r="G38" s="39"/>
      <c r="H38" s="56">
        <v>0.51</v>
      </c>
      <c r="I38" s="41">
        <v>103583.52</v>
      </c>
      <c r="J38" s="41">
        <v>52827.6</v>
      </c>
      <c r="K38" s="42"/>
      <c r="L38" s="42"/>
      <c r="M38" s="42"/>
      <c r="N38" s="41">
        <v>52827.6</v>
      </c>
      <c r="O38" s="43">
        <v>0</v>
      </c>
      <c r="P38" s="43">
        <v>0</v>
      </c>
      <c r="BZ38" s="36"/>
      <c r="CA38" s="2" t="s">
        <v>645</v>
      </c>
    </row>
    <row r="39" spans="1:82" s="6" customFormat="1" ht="22.5" x14ac:dyDescent="0.25">
      <c r="A39" s="37" t="s">
        <v>102</v>
      </c>
      <c r="B39" s="38" t="s">
        <v>646</v>
      </c>
      <c r="C39" s="278" t="s">
        <v>647</v>
      </c>
      <c r="D39" s="279"/>
      <c r="E39" s="280"/>
      <c r="F39" s="37" t="s">
        <v>478</v>
      </c>
      <c r="G39" s="39"/>
      <c r="H39" s="56">
        <v>0.51</v>
      </c>
      <c r="I39" s="41">
        <v>27218.39</v>
      </c>
      <c r="J39" s="41">
        <v>13881.38</v>
      </c>
      <c r="K39" s="42"/>
      <c r="L39" s="42"/>
      <c r="M39" s="42"/>
      <c r="N39" s="41">
        <v>13881.38</v>
      </c>
      <c r="O39" s="43">
        <v>0</v>
      </c>
      <c r="P39" s="43">
        <v>0</v>
      </c>
      <c r="BZ39" s="36"/>
      <c r="CA39" s="2" t="s">
        <v>647</v>
      </c>
    </row>
    <row r="40" spans="1:82" s="6" customFormat="1" ht="15" x14ac:dyDescent="0.25">
      <c r="A40" s="281" t="s">
        <v>59</v>
      </c>
      <c r="B40" s="282"/>
      <c r="C40" s="282"/>
      <c r="D40" s="282"/>
      <c r="E40" s="282"/>
      <c r="F40" s="282"/>
      <c r="G40" s="282"/>
      <c r="H40" s="282"/>
      <c r="I40" s="283"/>
      <c r="J40" s="46"/>
      <c r="K40" s="46"/>
      <c r="L40" s="46"/>
      <c r="M40" s="46"/>
      <c r="N40" s="46"/>
      <c r="O40" s="46"/>
      <c r="P40" s="46"/>
      <c r="CB40" s="47" t="s">
        <v>59</v>
      </c>
    </row>
    <row r="41" spans="1:82" s="6" customFormat="1" ht="15" x14ac:dyDescent="0.25">
      <c r="A41" s="284" t="s">
        <v>60</v>
      </c>
      <c r="B41" s="285"/>
      <c r="C41" s="285"/>
      <c r="D41" s="285"/>
      <c r="E41" s="285"/>
      <c r="F41" s="285"/>
      <c r="G41" s="285"/>
      <c r="H41" s="285"/>
      <c r="I41" s="286"/>
      <c r="J41" s="41">
        <v>496026.08</v>
      </c>
      <c r="K41" s="42"/>
      <c r="L41" s="42"/>
      <c r="M41" s="42"/>
      <c r="N41" s="42"/>
      <c r="O41" s="42"/>
      <c r="P41" s="42"/>
      <c r="CB41" s="47"/>
      <c r="CC41" s="2" t="s">
        <v>60</v>
      </c>
    </row>
    <row r="42" spans="1:82" s="6" customFormat="1" ht="15" x14ac:dyDescent="0.25">
      <c r="A42" s="284" t="s">
        <v>215</v>
      </c>
      <c r="B42" s="285"/>
      <c r="C42" s="285"/>
      <c r="D42" s="285"/>
      <c r="E42" s="285"/>
      <c r="F42" s="285"/>
      <c r="G42" s="285"/>
      <c r="H42" s="285"/>
      <c r="I42" s="286"/>
      <c r="J42" s="41">
        <v>1029202.01</v>
      </c>
      <c r="K42" s="42"/>
      <c r="L42" s="42"/>
      <c r="M42" s="42"/>
      <c r="N42" s="42"/>
      <c r="O42" s="42"/>
      <c r="P42" s="42"/>
      <c r="CB42" s="47"/>
      <c r="CC42" s="2" t="s">
        <v>215</v>
      </c>
    </row>
    <row r="43" spans="1:82" s="6" customFormat="1" ht="15" x14ac:dyDescent="0.25">
      <c r="A43" s="284" t="s">
        <v>252</v>
      </c>
      <c r="B43" s="285"/>
      <c r="C43" s="285"/>
      <c r="D43" s="285"/>
      <c r="E43" s="285"/>
      <c r="F43" s="285"/>
      <c r="G43" s="285"/>
      <c r="H43" s="285"/>
      <c r="I43" s="286"/>
      <c r="J43" s="41">
        <v>2500000</v>
      </c>
      <c r="K43" s="42"/>
      <c r="L43" s="42"/>
      <c r="M43" s="42"/>
      <c r="N43" s="42"/>
      <c r="O43" s="42"/>
      <c r="P43" s="42"/>
      <c r="CB43" s="47"/>
      <c r="CC43" s="2" t="s">
        <v>252</v>
      </c>
    </row>
    <row r="44" spans="1:82" s="6" customFormat="1" ht="15" x14ac:dyDescent="0.25">
      <c r="A44" s="284" t="s">
        <v>62</v>
      </c>
      <c r="B44" s="285"/>
      <c r="C44" s="285"/>
      <c r="D44" s="285"/>
      <c r="E44" s="285"/>
      <c r="F44" s="285"/>
      <c r="G44" s="285"/>
      <c r="H44" s="285"/>
      <c r="I44" s="286"/>
      <c r="J44" s="41">
        <v>370836.97</v>
      </c>
      <c r="K44" s="42"/>
      <c r="L44" s="42"/>
      <c r="M44" s="42"/>
      <c r="N44" s="42"/>
      <c r="O44" s="42"/>
      <c r="P44" s="42"/>
      <c r="CB44" s="47"/>
      <c r="CC44" s="2" t="s">
        <v>62</v>
      </c>
    </row>
    <row r="45" spans="1:82" s="6" customFormat="1" ht="15" x14ac:dyDescent="0.25">
      <c r="A45" s="284" t="s">
        <v>63</v>
      </c>
      <c r="B45" s="285"/>
      <c r="C45" s="285"/>
      <c r="D45" s="285"/>
      <c r="E45" s="285"/>
      <c r="F45" s="285"/>
      <c r="G45" s="285"/>
      <c r="H45" s="285"/>
      <c r="I45" s="286"/>
      <c r="J45" s="41">
        <v>349615.29</v>
      </c>
      <c r="K45" s="42"/>
      <c r="L45" s="42"/>
      <c r="M45" s="42"/>
      <c r="N45" s="42"/>
      <c r="O45" s="42"/>
      <c r="P45" s="42"/>
      <c r="CB45" s="47"/>
      <c r="CC45" s="2" t="s">
        <v>63</v>
      </c>
    </row>
    <row r="46" spans="1:82" s="6" customFormat="1" ht="15" x14ac:dyDescent="0.25">
      <c r="A46" s="284" t="s">
        <v>64</v>
      </c>
      <c r="B46" s="285"/>
      <c r="C46" s="285"/>
      <c r="D46" s="285"/>
      <c r="E46" s="285"/>
      <c r="F46" s="285"/>
      <c r="G46" s="285"/>
      <c r="H46" s="285"/>
      <c r="I46" s="286"/>
      <c r="J46" s="41">
        <v>183560.64</v>
      </c>
      <c r="K46" s="42"/>
      <c r="L46" s="42"/>
      <c r="M46" s="42"/>
      <c r="N46" s="42"/>
      <c r="O46" s="42"/>
      <c r="P46" s="42"/>
      <c r="CB46" s="47"/>
      <c r="CC46" s="2" t="s">
        <v>64</v>
      </c>
    </row>
    <row r="47" spans="1:82" s="6" customFormat="1" ht="15" x14ac:dyDescent="0.25">
      <c r="A47" s="281" t="s">
        <v>65</v>
      </c>
      <c r="B47" s="282"/>
      <c r="C47" s="282"/>
      <c r="D47" s="282"/>
      <c r="E47" s="282"/>
      <c r="F47" s="282"/>
      <c r="G47" s="282"/>
      <c r="H47" s="282"/>
      <c r="I47" s="283"/>
      <c r="J47" s="48">
        <v>3529202.01</v>
      </c>
      <c r="K47" s="46"/>
      <c r="L47" s="46"/>
      <c r="M47" s="46"/>
      <c r="N47" s="46"/>
      <c r="O47" s="61">
        <v>670.8</v>
      </c>
      <c r="P47" s="61">
        <v>9.6</v>
      </c>
      <c r="CB47" s="47"/>
      <c r="CD47" s="47" t="s">
        <v>65</v>
      </c>
    </row>
    <row r="48" spans="1:82" s="6" customFormat="1" ht="15" x14ac:dyDescent="0.25">
      <c r="A48" s="284" t="s">
        <v>66</v>
      </c>
      <c r="B48" s="285"/>
      <c r="C48" s="285"/>
      <c r="D48" s="285"/>
      <c r="E48" s="285"/>
      <c r="F48" s="285"/>
      <c r="G48" s="285"/>
      <c r="H48" s="285"/>
      <c r="I48" s="286"/>
      <c r="J48" s="42"/>
      <c r="K48" s="42"/>
      <c r="L48" s="42"/>
      <c r="M48" s="42"/>
      <c r="N48" s="42"/>
      <c r="O48" s="42"/>
      <c r="P48" s="42"/>
      <c r="CB48" s="47"/>
      <c r="CC48" s="2" t="s">
        <v>66</v>
      </c>
      <c r="CD48" s="47"/>
    </row>
    <row r="49" spans="1:82" s="6" customFormat="1" ht="15" x14ac:dyDescent="0.25">
      <c r="A49" s="284" t="s">
        <v>254</v>
      </c>
      <c r="B49" s="285"/>
      <c r="C49" s="285"/>
      <c r="D49" s="285"/>
      <c r="E49" s="285"/>
      <c r="F49" s="285"/>
      <c r="G49" s="285"/>
      <c r="H49" s="285"/>
      <c r="I49" s="286"/>
      <c r="J49" s="41">
        <v>2500000</v>
      </c>
      <c r="K49" s="42"/>
      <c r="L49" s="42"/>
      <c r="M49" s="42"/>
      <c r="N49" s="42"/>
      <c r="O49" s="42"/>
      <c r="P49" s="42"/>
      <c r="CB49" s="47"/>
      <c r="CC49" s="2" t="s">
        <v>254</v>
      </c>
      <c r="CD49" s="47"/>
    </row>
    <row r="50" spans="1:82" s="6" customFormat="1" ht="15" x14ac:dyDescent="0.25">
      <c r="A50" s="284" t="s">
        <v>67</v>
      </c>
      <c r="B50" s="285"/>
      <c r="C50" s="285"/>
      <c r="D50" s="285"/>
      <c r="E50" s="285"/>
      <c r="F50" s="285"/>
      <c r="G50" s="285"/>
      <c r="H50" s="285"/>
      <c r="I50" s="286"/>
      <c r="J50" s="42"/>
      <c r="K50" s="42"/>
      <c r="L50" s="42"/>
      <c r="M50" s="42"/>
      <c r="N50" s="42"/>
      <c r="O50" s="42"/>
      <c r="P50" s="42"/>
      <c r="CB50" s="47"/>
      <c r="CC50" s="2" t="s">
        <v>67</v>
      </c>
      <c r="CD50" s="47"/>
    </row>
    <row r="51" spans="1:82" s="6" customFormat="1" ht="15" x14ac:dyDescent="0.25">
      <c r="A51" s="284" t="s">
        <v>68</v>
      </c>
      <c r="B51" s="285"/>
      <c r="C51" s="285"/>
      <c r="D51" s="285"/>
      <c r="E51" s="285"/>
      <c r="F51" s="285"/>
      <c r="G51" s="285"/>
      <c r="H51" s="285"/>
      <c r="I51" s="286"/>
      <c r="J51" s="42"/>
      <c r="K51" s="42"/>
      <c r="L51" s="42"/>
      <c r="M51" s="42"/>
      <c r="N51" s="42"/>
      <c r="O51" s="42"/>
      <c r="P51" s="42"/>
      <c r="CB51" s="47"/>
      <c r="CC51" s="2" t="s">
        <v>68</v>
      </c>
      <c r="CD51" s="47"/>
    </row>
    <row r="52" spans="1:82" s="6" customFormat="1" ht="3" customHeight="1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1"/>
      <c r="M52" s="51"/>
      <c r="N52" s="51"/>
      <c r="O52" s="52"/>
      <c r="P52" s="52"/>
    </row>
    <row r="53" spans="1:82" s="6" customFormat="1" ht="53.2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82" s="6" customFormat="1" ht="15" x14ac:dyDescent="0.25">
      <c r="A54" s="7"/>
      <c r="B54" s="7"/>
      <c r="C54" s="7"/>
      <c r="D54" s="7"/>
      <c r="E54" s="7"/>
      <c r="F54" s="7"/>
      <c r="G54" s="7"/>
      <c r="H54" s="19"/>
      <c r="I54" s="287"/>
      <c r="J54" s="287"/>
      <c r="K54" s="287"/>
      <c r="L54" s="7"/>
      <c r="M54" s="7"/>
      <c r="N54" s="7"/>
      <c r="O54" s="7"/>
      <c r="P54" s="7"/>
    </row>
    <row r="55" spans="1:82" s="6" customFormat="1" ht="1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82" s="6" customFormat="1" ht="15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</sheetData>
  <mergeCells count="53">
    <mergeCell ref="I54:K54"/>
    <mergeCell ref="A47:I47"/>
    <mergeCell ref="A48:I48"/>
    <mergeCell ref="A49:I49"/>
    <mergeCell ref="A50:I50"/>
    <mergeCell ref="A51:I51"/>
    <mergeCell ref="A42:I42"/>
    <mergeCell ref="A43:I43"/>
    <mergeCell ref="A44:I44"/>
    <mergeCell ref="A45:I45"/>
    <mergeCell ref="A46:I46"/>
    <mergeCell ref="C37:E37"/>
    <mergeCell ref="C38:E38"/>
    <mergeCell ref="C39:E39"/>
    <mergeCell ref="A40:I40"/>
    <mergeCell ref="A41:I41"/>
    <mergeCell ref="C32:E32"/>
    <mergeCell ref="C33:E33"/>
    <mergeCell ref="C34:E34"/>
    <mergeCell ref="C35:E35"/>
    <mergeCell ref="C36:E36"/>
    <mergeCell ref="C27:E27"/>
    <mergeCell ref="A28:P28"/>
    <mergeCell ref="C29:E29"/>
    <mergeCell ref="C30:E30"/>
    <mergeCell ref="C31:E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D55"/>
  <sheetViews>
    <sheetView topLeftCell="A37" workbookViewId="0">
      <selection activeCell="R76" sqref="R7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648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649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649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8978.973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8978.973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15</v>
      </c>
      <c r="C18" s="22"/>
      <c r="D18" s="23"/>
      <c r="E18" s="24">
        <v>667.14</v>
      </c>
      <c r="F18" s="25" t="s">
        <v>13</v>
      </c>
      <c r="H18" s="22"/>
      <c r="J18" s="22"/>
      <c r="K18" s="22"/>
      <c r="L18" s="22"/>
      <c r="M18" s="8"/>
      <c r="N18" s="27"/>
    </row>
    <row r="19" spans="1:79" s="6" customFormat="1" ht="12.75" customHeight="1" x14ac:dyDescent="0.25">
      <c r="B19" s="22" t="s">
        <v>16</v>
      </c>
      <c r="C19" s="22"/>
      <c r="D19" s="12"/>
      <c r="E19" s="28">
        <v>927.17</v>
      </c>
      <c r="F19" s="25" t="s">
        <v>17</v>
      </c>
      <c r="H19" s="22"/>
      <c r="J19" s="22"/>
      <c r="K19" s="22"/>
      <c r="L19" s="22"/>
      <c r="M19" s="29"/>
      <c r="N19" s="25"/>
    </row>
    <row r="20" spans="1:79" s="6" customFormat="1" ht="12.75" customHeight="1" x14ac:dyDescent="0.25">
      <c r="B20" s="22" t="s">
        <v>18</v>
      </c>
      <c r="C20" s="22"/>
      <c r="D20" s="12"/>
      <c r="E20" s="28">
        <v>289.08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5" x14ac:dyDescent="0.25">
      <c r="A21" s="7"/>
      <c r="B21" s="19" t="s">
        <v>19</v>
      </c>
      <c r="C21" s="19"/>
      <c r="D21" s="7"/>
      <c r="E21" s="270" t="s">
        <v>1203</v>
      </c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BN21" s="21" t="s">
        <v>2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79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79" s="6" customFormat="1" ht="36" customHeight="1" x14ac:dyDescent="0.25">
      <c r="A23" s="271" t="s">
        <v>20</v>
      </c>
      <c r="B23" s="271" t="s">
        <v>21</v>
      </c>
      <c r="C23" s="271" t="s">
        <v>22</v>
      </c>
      <c r="D23" s="271"/>
      <c r="E23" s="271"/>
      <c r="F23" s="271" t="s">
        <v>23</v>
      </c>
      <c r="G23" s="272" t="s">
        <v>24</v>
      </c>
      <c r="H23" s="273"/>
      <c r="I23" s="271" t="s">
        <v>25</v>
      </c>
      <c r="J23" s="271"/>
      <c r="K23" s="271"/>
      <c r="L23" s="271"/>
      <c r="M23" s="271"/>
      <c r="N23" s="271"/>
      <c r="O23" s="271" t="s">
        <v>26</v>
      </c>
      <c r="P23" s="271" t="s">
        <v>27</v>
      </c>
    </row>
    <row r="24" spans="1:79" s="6" customFormat="1" ht="36.75" customHeight="1" x14ac:dyDescent="0.25">
      <c r="A24" s="271"/>
      <c r="B24" s="271"/>
      <c r="C24" s="271"/>
      <c r="D24" s="271"/>
      <c r="E24" s="271"/>
      <c r="F24" s="271"/>
      <c r="G24" s="274" t="s">
        <v>28</v>
      </c>
      <c r="H24" s="274" t="s">
        <v>29</v>
      </c>
      <c r="I24" s="271" t="s">
        <v>28</v>
      </c>
      <c r="J24" s="271" t="s">
        <v>30</v>
      </c>
      <c r="K24" s="276" t="s">
        <v>31</v>
      </c>
      <c r="L24" s="276"/>
      <c r="M24" s="276"/>
      <c r="N24" s="276"/>
      <c r="O24" s="271"/>
      <c r="P24" s="271"/>
    </row>
    <row r="25" spans="1:79" s="6" customFormat="1" ht="15" x14ac:dyDescent="0.25">
      <c r="A25" s="271"/>
      <c r="B25" s="271"/>
      <c r="C25" s="271"/>
      <c r="D25" s="271"/>
      <c r="E25" s="271"/>
      <c r="F25" s="271"/>
      <c r="G25" s="275"/>
      <c r="H25" s="275"/>
      <c r="I25" s="271"/>
      <c r="J25" s="271"/>
      <c r="K25" s="35" t="s">
        <v>32</v>
      </c>
      <c r="L25" s="35" t="s">
        <v>33</v>
      </c>
      <c r="M25" s="35" t="s">
        <v>34</v>
      </c>
      <c r="N25" s="35" t="s">
        <v>35</v>
      </c>
      <c r="O25" s="271"/>
      <c r="P25" s="271"/>
    </row>
    <row r="26" spans="1:79" s="6" customFormat="1" ht="15" x14ac:dyDescent="0.25">
      <c r="A26" s="34">
        <v>1</v>
      </c>
      <c r="B26" s="34">
        <v>2</v>
      </c>
      <c r="C26" s="276">
        <v>3</v>
      </c>
      <c r="D26" s="276"/>
      <c r="E26" s="276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79" s="6" customFormat="1" ht="15" x14ac:dyDescent="0.25">
      <c r="A27" s="277" t="s">
        <v>485</v>
      </c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BZ27" s="36" t="s">
        <v>485</v>
      </c>
    </row>
    <row r="28" spans="1:79" s="6" customFormat="1" ht="45" x14ac:dyDescent="0.25">
      <c r="A28" s="37" t="s">
        <v>37</v>
      </c>
      <c r="B28" s="38" t="s">
        <v>650</v>
      </c>
      <c r="C28" s="278" t="s">
        <v>651</v>
      </c>
      <c r="D28" s="279"/>
      <c r="E28" s="280"/>
      <c r="F28" s="37" t="s">
        <v>40</v>
      </c>
      <c r="G28" s="39"/>
      <c r="H28" s="40">
        <v>2</v>
      </c>
      <c r="I28" s="41">
        <v>19167.32</v>
      </c>
      <c r="J28" s="41">
        <v>71065.740000000005</v>
      </c>
      <c r="K28" s="42"/>
      <c r="L28" s="41">
        <v>46001.58</v>
      </c>
      <c r="M28" s="41">
        <v>25064.16</v>
      </c>
      <c r="N28" s="42"/>
      <c r="O28" s="43">
        <v>0</v>
      </c>
      <c r="P28" s="44">
        <v>33.58</v>
      </c>
      <c r="BZ28" s="36"/>
      <c r="CA28" s="2" t="s">
        <v>651</v>
      </c>
    </row>
    <row r="29" spans="1:79" s="6" customFormat="1" ht="33.75" x14ac:dyDescent="0.25">
      <c r="A29" s="37" t="s">
        <v>41</v>
      </c>
      <c r="B29" s="38" t="s">
        <v>652</v>
      </c>
      <c r="C29" s="278" t="s">
        <v>653</v>
      </c>
      <c r="D29" s="279"/>
      <c r="E29" s="280"/>
      <c r="F29" s="37" t="s">
        <v>47</v>
      </c>
      <c r="G29" s="39"/>
      <c r="H29" s="40">
        <v>4</v>
      </c>
      <c r="I29" s="41">
        <v>45438.79</v>
      </c>
      <c r="J29" s="41">
        <v>268306.03000000003</v>
      </c>
      <c r="K29" s="41">
        <v>32525.11</v>
      </c>
      <c r="L29" s="41">
        <v>184980.98</v>
      </c>
      <c r="M29" s="41">
        <v>50299.86</v>
      </c>
      <c r="N29" s="44">
        <v>500.08</v>
      </c>
      <c r="O29" s="44">
        <v>69.12</v>
      </c>
      <c r="P29" s="44">
        <v>71.09</v>
      </c>
      <c r="BZ29" s="36"/>
      <c r="CA29" s="2" t="s">
        <v>653</v>
      </c>
    </row>
    <row r="30" spans="1:79" s="6" customFormat="1" ht="15" x14ac:dyDescent="0.25">
      <c r="A30" s="37" t="s">
        <v>44</v>
      </c>
      <c r="B30" s="38" t="s">
        <v>654</v>
      </c>
      <c r="C30" s="278" t="s">
        <v>655</v>
      </c>
      <c r="D30" s="279"/>
      <c r="E30" s="280"/>
      <c r="F30" s="37" t="s">
        <v>183</v>
      </c>
      <c r="G30" s="39"/>
      <c r="H30" s="40">
        <v>488</v>
      </c>
      <c r="I30" s="41">
        <v>1151.8599999999999</v>
      </c>
      <c r="J30" s="41">
        <v>562107.68000000005</v>
      </c>
      <c r="K30" s="42"/>
      <c r="L30" s="42"/>
      <c r="M30" s="42"/>
      <c r="N30" s="41">
        <v>562107.68000000005</v>
      </c>
      <c r="O30" s="43">
        <v>0</v>
      </c>
      <c r="P30" s="43">
        <v>0</v>
      </c>
      <c r="BZ30" s="36"/>
      <c r="CA30" s="2" t="s">
        <v>655</v>
      </c>
    </row>
    <row r="31" spans="1:79" s="6" customFormat="1" ht="33.75" x14ac:dyDescent="0.25">
      <c r="A31" s="37" t="s">
        <v>48</v>
      </c>
      <c r="B31" s="38" t="s">
        <v>656</v>
      </c>
      <c r="C31" s="278" t="s">
        <v>657</v>
      </c>
      <c r="D31" s="279"/>
      <c r="E31" s="280"/>
      <c r="F31" s="37" t="s">
        <v>47</v>
      </c>
      <c r="G31" s="39"/>
      <c r="H31" s="40">
        <v>3</v>
      </c>
      <c r="I31" s="41">
        <v>66812.69</v>
      </c>
      <c r="J31" s="41">
        <v>294843.21000000002</v>
      </c>
      <c r="K31" s="41">
        <v>36590.75</v>
      </c>
      <c r="L31" s="41">
        <v>203484.79999999999</v>
      </c>
      <c r="M31" s="41">
        <v>54392.6</v>
      </c>
      <c r="N31" s="44">
        <v>375.06</v>
      </c>
      <c r="O31" s="44">
        <v>77.760000000000005</v>
      </c>
      <c r="P31" s="44">
        <v>74.16</v>
      </c>
      <c r="BZ31" s="36"/>
      <c r="CA31" s="2" t="s">
        <v>657</v>
      </c>
    </row>
    <row r="32" spans="1:79" s="6" customFormat="1" ht="22.5" x14ac:dyDescent="0.25">
      <c r="A32" s="37" t="s">
        <v>52</v>
      </c>
      <c r="B32" s="38" t="s">
        <v>658</v>
      </c>
      <c r="C32" s="278" t="s">
        <v>659</v>
      </c>
      <c r="D32" s="279"/>
      <c r="E32" s="280"/>
      <c r="F32" s="37" t="s">
        <v>183</v>
      </c>
      <c r="G32" s="39"/>
      <c r="H32" s="40">
        <v>378</v>
      </c>
      <c r="I32" s="41">
        <v>1550.95</v>
      </c>
      <c r="J32" s="41">
        <v>586259.1</v>
      </c>
      <c r="K32" s="42"/>
      <c r="L32" s="42"/>
      <c r="M32" s="42"/>
      <c r="N32" s="41">
        <v>586259.1</v>
      </c>
      <c r="O32" s="43">
        <v>0</v>
      </c>
      <c r="P32" s="43">
        <v>0</v>
      </c>
      <c r="BZ32" s="36"/>
      <c r="CA32" s="2" t="s">
        <v>659</v>
      </c>
    </row>
    <row r="33" spans="1:82" s="6" customFormat="1" ht="45" x14ac:dyDescent="0.25">
      <c r="A33" s="37" t="s">
        <v>55</v>
      </c>
      <c r="B33" s="38" t="s">
        <v>660</v>
      </c>
      <c r="C33" s="278" t="s">
        <v>661</v>
      </c>
      <c r="D33" s="279"/>
      <c r="E33" s="280"/>
      <c r="F33" s="37" t="s">
        <v>58</v>
      </c>
      <c r="G33" s="39"/>
      <c r="H33" s="40">
        <v>2</v>
      </c>
      <c r="I33" s="41">
        <v>99242.98</v>
      </c>
      <c r="J33" s="41">
        <v>266860.71999999997</v>
      </c>
      <c r="K33" s="41">
        <v>25661.3</v>
      </c>
      <c r="L33" s="41">
        <v>190292.34</v>
      </c>
      <c r="M33" s="41">
        <v>32382.57</v>
      </c>
      <c r="N33" s="41">
        <v>18524.509999999998</v>
      </c>
      <c r="O33" s="44">
        <v>50.06</v>
      </c>
      <c r="P33" s="44">
        <v>45.24</v>
      </c>
      <c r="BZ33" s="36"/>
      <c r="CA33" s="2" t="s">
        <v>661</v>
      </c>
    </row>
    <row r="34" spans="1:82" s="6" customFormat="1" ht="33.75" x14ac:dyDescent="0.25">
      <c r="A34" s="37" t="s">
        <v>90</v>
      </c>
      <c r="B34" s="38" t="s">
        <v>662</v>
      </c>
      <c r="C34" s="278" t="s">
        <v>663</v>
      </c>
      <c r="D34" s="279"/>
      <c r="E34" s="280"/>
      <c r="F34" s="37" t="s">
        <v>58</v>
      </c>
      <c r="G34" s="39"/>
      <c r="H34" s="40">
        <v>2</v>
      </c>
      <c r="I34" s="41">
        <v>2701.55</v>
      </c>
      <c r="J34" s="41">
        <v>43690.41</v>
      </c>
      <c r="K34" s="41">
        <v>2773.92</v>
      </c>
      <c r="L34" s="41">
        <v>35512.07</v>
      </c>
      <c r="M34" s="41">
        <v>4890.8500000000004</v>
      </c>
      <c r="N34" s="44">
        <v>513.57000000000005</v>
      </c>
      <c r="O34" s="44">
        <v>5.04</v>
      </c>
      <c r="P34" s="44">
        <v>6.77</v>
      </c>
      <c r="BZ34" s="36"/>
      <c r="CA34" s="2" t="s">
        <v>663</v>
      </c>
    </row>
    <row r="35" spans="1:82" s="6" customFormat="1" ht="22.5" x14ac:dyDescent="0.25">
      <c r="A35" s="37" t="s">
        <v>93</v>
      </c>
      <c r="B35" s="38" t="s">
        <v>664</v>
      </c>
      <c r="C35" s="278" t="s">
        <v>665</v>
      </c>
      <c r="D35" s="279"/>
      <c r="E35" s="280"/>
      <c r="F35" s="37" t="s">
        <v>51</v>
      </c>
      <c r="G35" s="39"/>
      <c r="H35" s="53">
        <v>338.8</v>
      </c>
      <c r="I35" s="41">
        <v>6278.45</v>
      </c>
      <c r="J35" s="41">
        <v>2127138.86</v>
      </c>
      <c r="K35" s="42"/>
      <c r="L35" s="42"/>
      <c r="M35" s="42"/>
      <c r="N35" s="41">
        <v>2127138.86</v>
      </c>
      <c r="O35" s="43">
        <v>0</v>
      </c>
      <c r="P35" s="43">
        <v>0</v>
      </c>
      <c r="BZ35" s="36"/>
      <c r="CA35" s="2" t="s">
        <v>665</v>
      </c>
    </row>
    <row r="36" spans="1:82" s="6" customFormat="1" ht="45" x14ac:dyDescent="0.25">
      <c r="A36" s="37" t="s">
        <v>96</v>
      </c>
      <c r="B36" s="38" t="s">
        <v>660</v>
      </c>
      <c r="C36" s="278" t="s">
        <v>661</v>
      </c>
      <c r="D36" s="279"/>
      <c r="E36" s="280"/>
      <c r="F36" s="37" t="s">
        <v>58</v>
      </c>
      <c r="G36" s="39"/>
      <c r="H36" s="40">
        <v>2</v>
      </c>
      <c r="I36" s="41">
        <v>99242.98</v>
      </c>
      <c r="J36" s="41">
        <v>266860.71999999997</v>
      </c>
      <c r="K36" s="41">
        <v>25661.3</v>
      </c>
      <c r="L36" s="41">
        <v>190292.34</v>
      </c>
      <c r="M36" s="41">
        <v>32382.57</v>
      </c>
      <c r="N36" s="41">
        <v>18524.509999999998</v>
      </c>
      <c r="O36" s="44">
        <v>50.06</v>
      </c>
      <c r="P36" s="44">
        <v>45.24</v>
      </c>
      <c r="BZ36" s="36"/>
      <c r="CA36" s="2" t="s">
        <v>661</v>
      </c>
    </row>
    <row r="37" spans="1:82" s="6" customFormat="1" ht="33.75" x14ac:dyDescent="0.25">
      <c r="A37" s="37" t="s">
        <v>99</v>
      </c>
      <c r="B37" s="38" t="s">
        <v>662</v>
      </c>
      <c r="C37" s="278" t="s">
        <v>663</v>
      </c>
      <c r="D37" s="279"/>
      <c r="E37" s="280"/>
      <c r="F37" s="37" t="s">
        <v>58</v>
      </c>
      <c r="G37" s="39"/>
      <c r="H37" s="40">
        <v>2</v>
      </c>
      <c r="I37" s="41">
        <v>2701.55</v>
      </c>
      <c r="J37" s="41">
        <v>43690.41</v>
      </c>
      <c r="K37" s="41">
        <v>2773.92</v>
      </c>
      <c r="L37" s="41">
        <v>35512.07</v>
      </c>
      <c r="M37" s="41">
        <v>4890.8500000000004</v>
      </c>
      <c r="N37" s="44">
        <v>513.57000000000005</v>
      </c>
      <c r="O37" s="44">
        <v>5.04</v>
      </c>
      <c r="P37" s="44">
        <v>6.77</v>
      </c>
      <c r="BZ37" s="36"/>
      <c r="CA37" s="2" t="s">
        <v>663</v>
      </c>
    </row>
    <row r="38" spans="1:82" s="6" customFormat="1" ht="22.5" x14ac:dyDescent="0.25">
      <c r="A38" s="37" t="s">
        <v>102</v>
      </c>
      <c r="B38" s="38" t="s">
        <v>666</v>
      </c>
      <c r="C38" s="278" t="s">
        <v>667</v>
      </c>
      <c r="D38" s="279"/>
      <c r="E38" s="280"/>
      <c r="F38" s="37" t="s">
        <v>51</v>
      </c>
      <c r="G38" s="39"/>
      <c r="H38" s="40">
        <v>249</v>
      </c>
      <c r="I38" s="41">
        <v>6774.3</v>
      </c>
      <c r="J38" s="41">
        <v>1686800.7</v>
      </c>
      <c r="K38" s="42"/>
      <c r="L38" s="42"/>
      <c r="M38" s="42"/>
      <c r="N38" s="41">
        <v>1686800.7</v>
      </c>
      <c r="O38" s="43">
        <v>0</v>
      </c>
      <c r="P38" s="43">
        <v>0</v>
      </c>
      <c r="BZ38" s="36"/>
      <c r="CA38" s="2" t="s">
        <v>667</v>
      </c>
    </row>
    <row r="39" spans="1:82" s="6" customFormat="1" ht="22.5" x14ac:dyDescent="0.25">
      <c r="A39" s="37" t="s">
        <v>105</v>
      </c>
      <c r="B39" s="38" t="s">
        <v>668</v>
      </c>
      <c r="C39" s="278" t="s">
        <v>669</v>
      </c>
      <c r="D39" s="279"/>
      <c r="E39" s="280"/>
      <c r="F39" s="37" t="s">
        <v>136</v>
      </c>
      <c r="G39" s="39"/>
      <c r="H39" s="40">
        <v>8</v>
      </c>
      <c r="I39" s="41">
        <v>78165.73</v>
      </c>
      <c r="J39" s="41">
        <v>687158.51</v>
      </c>
      <c r="K39" s="41">
        <v>332205.56</v>
      </c>
      <c r="L39" s="41">
        <v>10922.26</v>
      </c>
      <c r="M39" s="41">
        <v>4644.79</v>
      </c>
      <c r="N39" s="41">
        <v>339385.9</v>
      </c>
      <c r="O39" s="44">
        <v>670.08</v>
      </c>
      <c r="P39" s="44">
        <v>6.24</v>
      </c>
      <c r="BZ39" s="36"/>
      <c r="CA39" s="2" t="s">
        <v>669</v>
      </c>
    </row>
    <row r="40" spans="1:82" s="6" customFormat="1" ht="22.5" x14ac:dyDescent="0.25">
      <c r="A40" s="37" t="s">
        <v>109</v>
      </c>
      <c r="B40" s="38" t="s">
        <v>670</v>
      </c>
      <c r="C40" s="278" t="s">
        <v>671</v>
      </c>
      <c r="D40" s="279"/>
      <c r="E40" s="280"/>
      <c r="F40" s="37" t="s">
        <v>183</v>
      </c>
      <c r="G40" s="39"/>
      <c r="H40" s="53">
        <v>12.8</v>
      </c>
      <c r="I40" s="41">
        <v>18388.21</v>
      </c>
      <c r="J40" s="41">
        <v>235369.09</v>
      </c>
      <c r="K40" s="42"/>
      <c r="L40" s="42"/>
      <c r="M40" s="42"/>
      <c r="N40" s="41">
        <v>235369.09</v>
      </c>
      <c r="O40" s="43">
        <v>0</v>
      </c>
      <c r="P40" s="43">
        <v>0</v>
      </c>
      <c r="BZ40" s="36"/>
      <c r="CA40" s="2" t="s">
        <v>671</v>
      </c>
    </row>
    <row r="41" spans="1:82" s="6" customFormat="1" ht="15" x14ac:dyDescent="0.25">
      <c r="A41" s="281" t="s">
        <v>59</v>
      </c>
      <c r="B41" s="282"/>
      <c r="C41" s="282"/>
      <c r="D41" s="282"/>
      <c r="E41" s="282"/>
      <c r="F41" s="282"/>
      <c r="G41" s="282"/>
      <c r="H41" s="282"/>
      <c r="I41" s="283"/>
      <c r="J41" s="46"/>
      <c r="K41" s="46"/>
      <c r="L41" s="46"/>
      <c r="M41" s="46"/>
      <c r="N41" s="46"/>
      <c r="O41" s="46"/>
      <c r="P41" s="46"/>
      <c r="CB41" s="47" t="s">
        <v>59</v>
      </c>
    </row>
    <row r="42" spans="1:82" s="6" customFormat="1" ht="15" x14ac:dyDescent="0.25">
      <c r="A42" s="284" t="s">
        <v>60</v>
      </c>
      <c r="B42" s="285"/>
      <c r="C42" s="285"/>
      <c r="D42" s="285"/>
      <c r="E42" s="285"/>
      <c r="F42" s="285"/>
      <c r="G42" s="285"/>
      <c r="H42" s="285"/>
      <c r="I42" s="286"/>
      <c r="J42" s="41">
        <v>7140151.1799999997</v>
      </c>
      <c r="K42" s="42"/>
      <c r="L42" s="42"/>
      <c r="M42" s="42"/>
      <c r="N42" s="42"/>
      <c r="O42" s="42"/>
      <c r="P42" s="42"/>
      <c r="CB42" s="47"/>
      <c r="CC42" s="2" t="s">
        <v>60</v>
      </c>
    </row>
    <row r="43" spans="1:82" s="6" customFormat="1" ht="15" x14ac:dyDescent="0.25">
      <c r="A43" s="284" t="s">
        <v>61</v>
      </c>
      <c r="B43" s="285"/>
      <c r="C43" s="285"/>
      <c r="D43" s="285"/>
      <c r="E43" s="285"/>
      <c r="F43" s="285"/>
      <c r="G43" s="285"/>
      <c r="H43" s="285"/>
      <c r="I43" s="286"/>
      <c r="J43" s="41">
        <v>8978973.1400000006</v>
      </c>
      <c r="K43" s="42"/>
      <c r="L43" s="42"/>
      <c r="M43" s="42"/>
      <c r="N43" s="42"/>
      <c r="O43" s="42"/>
      <c r="P43" s="42"/>
      <c r="CB43" s="47"/>
      <c r="CC43" s="2" t="s">
        <v>61</v>
      </c>
    </row>
    <row r="44" spans="1:82" s="6" customFormat="1" ht="15" x14ac:dyDescent="0.25">
      <c r="A44" s="284" t="s">
        <v>62</v>
      </c>
      <c r="B44" s="285"/>
      <c r="C44" s="285"/>
      <c r="D44" s="285"/>
      <c r="E44" s="285"/>
      <c r="F44" s="285"/>
      <c r="G44" s="285"/>
      <c r="H44" s="285"/>
      <c r="I44" s="286"/>
      <c r="J44" s="41">
        <v>667140.11</v>
      </c>
      <c r="K44" s="42"/>
      <c r="L44" s="42"/>
      <c r="M44" s="42"/>
      <c r="N44" s="42"/>
      <c r="O44" s="42"/>
      <c r="P44" s="42"/>
      <c r="CB44" s="47"/>
      <c r="CC44" s="2" t="s">
        <v>62</v>
      </c>
    </row>
    <row r="45" spans="1:82" s="6" customFormat="1" ht="15" x14ac:dyDescent="0.25">
      <c r="A45" s="284" t="s">
        <v>63</v>
      </c>
      <c r="B45" s="285"/>
      <c r="C45" s="285"/>
      <c r="D45" s="285"/>
      <c r="E45" s="285"/>
      <c r="F45" s="285"/>
      <c r="G45" s="285"/>
      <c r="H45" s="285"/>
      <c r="I45" s="286"/>
      <c r="J45" s="41">
        <v>966910.67</v>
      </c>
      <c r="K45" s="42"/>
      <c r="L45" s="42"/>
      <c r="M45" s="42"/>
      <c r="N45" s="42"/>
      <c r="O45" s="42"/>
      <c r="P45" s="42"/>
      <c r="CB45" s="47"/>
      <c r="CC45" s="2" t="s">
        <v>63</v>
      </c>
    </row>
    <row r="46" spans="1:82" s="6" customFormat="1" ht="15" x14ac:dyDescent="0.25">
      <c r="A46" s="284" t="s">
        <v>64</v>
      </c>
      <c r="B46" s="285"/>
      <c r="C46" s="285"/>
      <c r="D46" s="285"/>
      <c r="E46" s="285"/>
      <c r="F46" s="285"/>
      <c r="G46" s="285"/>
      <c r="H46" s="285"/>
      <c r="I46" s="286"/>
      <c r="J46" s="41">
        <v>871911.29</v>
      </c>
      <c r="K46" s="42"/>
      <c r="L46" s="42"/>
      <c r="M46" s="42"/>
      <c r="N46" s="42"/>
      <c r="O46" s="42"/>
      <c r="P46" s="42"/>
      <c r="CB46" s="47"/>
      <c r="CC46" s="2" t="s">
        <v>64</v>
      </c>
    </row>
    <row r="47" spans="1:82" s="6" customFormat="1" ht="15" x14ac:dyDescent="0.25">
      <c r="A47" s="281" t="s">
        <v>65</v>
      </c>
      <c r="B47" s="282"/>
      <c r="C47" s="282"/>
      <c r="D47" s="282"/>
      <c r="E47" s="282"/>
      <c r="F47" s="282"/>
      <c r="G47" s="282"/>
      <c r="H47" s="282"/>
      <c r="I47" s="283"/>
      <c r="J47" s="48">
        <v>8978973.1400000006</v>
      </c>
      <c r="K47" s="46"/>
      <c r="L47" s="46"/>
      <c r="M47" s="46"/>
      <c r="N47" s="46"/>
      <c r="O47" s="49">
        <v>927.16800000000001</v>
      </c>
      <c r="P47" s="62">
        <v>289.08</v>
      </c>
      <c r="CB47" s="47"/>
      <c r="CD47" s="47" t="s">
        <v>65</v>
      </c>
    </row>
    <row r="48" spans="1:82" s="6" customFormat="1" ht="15" x14ac:dyDescent="0.25">
      <c r="A48" s="284" t="s">
        <v>66</v>
      </c>
      <c r="B48" s="285"/>
      <c r="C48" s="285"/>
      <c r="D48" s="285"/>
      <c r="E48" s="285"/>
      <c r="F48" s="285"/>
      <c r="G48" s="285"/>
      <c r="H48" s="285"/>
      <c r="I48" s="286"/>
      <c r="J48" s="42"/>
      <c r="K48" s="42"/>
      <c r="L48" s="42"/>
      <c r="M48" s="42"/>
      <c r="N48" s="42"/>
      <c r="O48" s="42"/>
      <c r="P48" s="42"/>
      <c r="CB48" s="47"/>
      <c r="CC48" s="2" t="s">
        <v>66</v>
      </c>
      <c r="CD48" s="47"/>
    </row>
    <row r="49" spans="1:82" s="6" customFormat="1" ht="15" x14ac:dyDescent="0.25">
      <c r="A49" s="284" t="s">
        <v>67</v>
      </c>
      <c r="B49" s="285"/>
      <c r="C49" s="285"/>
      <c r="D49" s="285"/>
      <c r="E49" s="285"/>
      <c r="F49" s="285"/>
      <c r="G49" s="285"/>
      <c r="H49" s="285"/>
      <c r="I49" s="286"/>
      <c r="J49" s="42"/>
      <c r="K49" s="42"/>
      <c r="L49" s="42"/>
      <c r="M49" s="42"/>
      <c r="N49" s="42"/>
      <c r="O49" s="42"/>
      <c r="P49" s="42"/>
      <c r="CB49" s="47"/>
      <c r="CC49" s="2" t="s">
        <v>67</v>
      </c>
      <c r="CD49" s="47"/>
    </row>
    <row r="50" spans="1:82" s="6" customFormat="1" ht="15" x14ac:dyDescent="0.25">
      <c r="A50" s="284" t="s">
        <v>68</v>
      </c>
      <c r="B50" s="285"/>
      <c r="C50" s="285"/>
      <c r="D50" s="285"/>
      <c r="E50" s="285"/>
      <c r="F50" s="285"/>
      <c r="G50" s="285"/>
      <c r="H50" s="285"/>
      <c r="I50" s="286"/>
      <c r="J50" s="42"/>
      <c r="K50" s="42"/>
      <c r="L50" s="42"/>
      <c r="M50" s="42"/>
      <c r="N50" s="42"/>
      <c r="O50" s="42"/>
      <c r="P50" s="42"/>
      <c r="CB50" s="47"/>
      <c r="CC50" s="2" t="s">
        <v>68</v>
      </c>
      <c r="CD50" s="47"/>
    </row>
    <row r="51" spans="1:82" s="6" customFormat="1" ht="3" customHeight="1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1"/>
      <c r="M51" s="51"/>
      <c r="N51" s="51"/>
      <c r="O51" s="52"/>
      <c r="P51" s="52"/>
    </row>
    <row r="52" spans="1:82" s="6" customFormat="1" ht="53.2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82" s="6" customFormat="1" ht="15" x14ac:dyDescent="0.25">
      <c r="A53" s="7"/>
      <c r="B53" s="7"/>
      <c r="C53" s="7"/>
      <c r="D53" s="7"/>
      <c r="E53" s="7"/>
      <c r="F53" s="7"/>
      <c r="G53" s="7"/>
      <c r="H53" s="19"/>
      <c r="I53" s="287"/>
      <c r="J53" s="287"/>
      <c r="K53" s="287"/>
      <c r="L53" s="7"/>
      <c r="M53" s="7"/>
      <c r="N53" s="7"/>
      <c r="O53" s="7"/>
      <c r="P53" s="7"/>
    </row>
    <row r="54" spans="1:82" s="6" customFormat="1" ht="1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82" s="6" customFormat="1" ht="1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</sheetData>
  <mergeCells count="53">
    <mergeCell ref="I53:K53"/>
    <mergeCell ref="A46:I46"/>
    <mergeCell ref="A47:I47"/>
    <mergeCell ref="A48:I48"/>
    <mergeCell ref="A49:I49"/>
    <mergeCell ref="A50:I50"/>
    <mergeCell ref="A41:I41"/>
    <mergeCell ref="A42:I42"/>
    <mergeCell ref="A43:I43"/>
    <mergeCell ref="A44:I44"/>
    <mergeCell ref="A45:I45"/>
    <mergeCell ref="C36:E36"/>
    <mergeCell ref="C37:E37"/>
    <mergeCell ref="C38:E38"/>
    <mergeCell ref="C39:E39"/>
    <mergeCell ref="C40:E40"/>
    <mergeCell ref="C31:E31"/>
    <mergeCell ref="C32:E32"/>
    <mergeCell ref="C33:E33"/>
    <mergeCell ref="C34:E34"/>
    <mergeCell ref="C35:E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CD46"/>
  <sheetViews>
    <sheetView workbookViewId="0">
      <selection activeCell="E16" sqref="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672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673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673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8628.2109999999993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1" s="6" customFormat="1" ht="12.75" customHeight="1" x14ac:dyDescent="0.25">
      <c r="B17" s="22" t="s">
        <v>14</v>
      </c>
      <c r="D17" s="23"/>
      <c r="E17" s="24">
        <v>8628.2109999999993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1" s="6" customFormat="1" ht="12.75" customHeight="1" x14ac:dyDescent="0.25">
      <c r="B18" s="22" t="s">
        <v>15</v>
      </c>
      <c r="C18" s="22"/>
      <c r="D18" s="23"/>
      <c r="E18" s="24">
        <v>215.596</v>
      </c>
      <c r="F18" s="25" t="s">
        <v>13</v>
      </c>
      <c r="H18" s="22"/>
      <c r="J18" s="22"/>
      <c r="K18" s="22"/>
      <c r="L18" s="22"/>
      <c r="M18" s="8"/>
      <c r="N18" s="27"/>
    </row>
    <row r="19" spans="1:81" s="6" customFormat="1" ht="12.75" customHeight="1" x14ac:dyDescent="0.25">
      <c r="B19" s="22" t="s">
        <v>16</v>
      </c>
      <c r="C19" s="22"/>
      <c r="D19" s="12"/>
      <c r="E19" s="28">
        <v>340.99</v>
      </c>
      <c r="F19" s="25" t="s">
        <v>17</v>
      </c>
      <c r="H19" s="22"/>
      <c r="J19" s="22"/>
      <c r="K19" s="22"/>
      <c r="L19" s="22"/>
      <c r="M19" s="29"/>
      <c r="N19" s="25"/>
    </row>
    <row r="20" spans="1:81" s="6" customFormat="1" ht="12.75" customHeight="1" x14ac:dyDescent="0.25">
      <c r="B20" s="22" t="s">
        <v>18</v>
      </c>
      <c r="C20" s="22"/>
      <c r="D20" s="12"/>
      <c r="E20" s="28">
        <v>74.3</v>
      </c>
      <c r="F20" s="25" t="s">
        <v>17</v>
      </c>
      <c r="H20" s="22"/>
      <c r="J20" s="22"/>
      <c r="K20" s="22"/>
      <c r="L20" s="22"/>
      <c r="M20" s="29"/>
      <c r="N20" s="25"/>
    </row>
    <row r="21" spans="1:81" s="6" customFormat="1" ht="15" x14ac:dyDescent="0.25">
      <c r="A21" s="7"/>
      <c r="B21" s="19" t="s">
        <v>19</v>
      </c>
      <c r="C21" s="19"/>
      <c r="D21" s="7"/>
      <c r="E21" s="270" t="s">
        <v>1203</v>
      </c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BN21" s="21" t="s">
        <v>2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1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1" s="6" customFormat="1" ht="36" customHeight="1" x14ac:dyDescent="0.25">
      <c r="A23" s="271" t="s">
        <v>20</v>
      </c>
      <c r="B23" s="271" t="s">
        <v>21</v>
      </c>
      <c r="C23" s="271" t="s">
        <v>22</v>
      </c>
      <c r="D23" s="271"/>
      <c r="E23" s="271"/>
      <c r="F23" s="271" t="s">
        <v>23</v>
      </c>
      <c r="G23" s="272" t="s">
        <v>24</v>
      </c>
      <c r="H23" s="273"/>
      <c r="I23" s="271" t="s">
        <v>25</v>
      </c>
      <c r="J23" s="271"/>
      <c r="K23" s="271"/>
      <c r="L23" s="271"/>
      <c r="M23" s="271"/>
      <c r="N23" s="271"/>
      <c r="O23" s="271" t="s">
        <v>26</v>
      </c>
      <c r="P23" s="271" t="s">
        <v>27</v>
      </c>
    </row>
    <row r="24" spans="1:81" s="6" customFormat="1" ht="36.75" customHeight="1" x14ac:dyDescent="0.25">
      <c r="A24" s="271"/>
      <c r="B24" s="271"/>
      <c r="C24" s="271"/>
      <c r="D24" s="271"/>
      <c r="E24" s="271"/>
      <c r="F24" s="271"/>
      <c r="G24" s="274" t="s">
        <v>28</v>
      </c>
      <c r="H24" s="274" t="s">
        <v>29</v>
      </c>
      <c r="I24" s="271" t="s">
        <v>28</v>
      </c>
      <c r="J24" s="271" t="s">
        <v>30</v>
      </c>
      <c r="K24" s="276" t="s">
        <v>31</v>
      </c>
      <c r="L24" s="276"/>
      <c r="M24" s="276"/>
      <c r="N24" s="276"/>
      <c r="O24" s="271"/>
      <c r="P24" s="271"/>
    </row>
    <row r="25" spans="1:81" s="6" customFormat="1" ht="15" x14ac:dyDescent="0.25">
      <c r="A25" s="271"/>
      <c r="B25" s="271"/>
      <c r="C25" s="271"/>
      <c r="D25" s="271"/>
      <c r="E25" s="271"/>
      <c r="F25" s="271"/>
      <c r="G25" s="275"/>
      <c r="H25" s="275"/>
      <c r="I25" s="271"/>
      <c r="J25" s="271"/>
      <c r="K25" s="35" t="s">
        <v>32</v>
      </c>
      <c r="L25" s="35" t="s">
        <v>33</v>
      </c>
      <c r="M25" s="35" t="s">
        <v>34</v>
      </c>
      <c r="N25" s="35" t="s">
        <v>35</v>
      </c>
      <c r="O25" s="271"/>
      <c r="P25" s="271"/>
    </row>
    <row r="26" spans="1:81" s="6" customFormat="1" ht="15" x14ac:dyDescent="0.25">
      <c r="A26" s="34">
        <v>1</v>
      </c>
      <c r="B26" s="34">
        <v>2</v>
      </c>
      <c r="C26" s="276">
        <v>3</v>
      </c>
      <c r="D26" s="276"/>
      <c r="E26" s="276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1" s="6" customFormat="1" ht="15" x14ac:dyDescent="0.25">
      <c r="A27" s="277" t="s">
        <v>485</v>
      </c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BZ27" s="36" t="s">
        <v>485</v>
      </c>
    </row>
    <row r="28" spans="1:81" s="6" customFormat="1" ht="33.75" x14ac:dyDescent="0.25">
      <c r="A28" s="37" t="s">
        <v>37</v>
      </c>
      <c r="B28" s="38" t="s">
        <v>160</v>
      </c>
      <c r="C28" s="278" t="s">
        <v>161</v>
      </c>
      <c r="D28" s="279"/>
      <c r="E28" s="280"/>
      <c r="F28" s="37" t="s">
        <v>162</v>
      </c>
      <c r="G28" s="39"/>
      <c r="H28" s="53">
        <v>1.5</v>
      </c>
      <c r="I28" s="41">
        <v>58154.19</v>
      </c>
      <c r="J28" s="41">
        <v>129797.19</v>
      </c>
      <c r="K28" s="41">
        <v>32074.080000000002</v>
      </c>
      <c r="L28" s="41">
        <v>66970.42</v>
      </c>
      <c r="M28" s="41">
        <v>26058.5</v>
      </c>
      <c r="N28" s="41">
        <v>4694.1899999999996</v>
      </c>
      <c r="O28" s="44">
        <v>64.150000000000006</v>
      </c>
      <c r="P28" s="44">
        <v>40.46</v>
      </c>
      <c r="BZ28" s="36"/>
      <c r="CA28" s="2" t="s">
        <v>161</v>
      </c>
    </row>
    <row r="29" spans="1:81" s="6" customFormat="1" ht="33.75" x14ac:dyDescent="0.25">
      <c r="A29" s="37" t="s">
        <v>41</v>
      </c>
      <c r="B29" s="38" t="s">
        <v>674</v>
      </c>
      <c r="C29" s="278" t="s">
        <v>675</v>
      </c>
      <c r="D29" s="279"/>
      <c r="E29" s="280"/>
      <c r="F29" s="37" t="s">
        <v>158</v>
      </c>
      <c r="G29" s="39"/>
      <c r="H29" s="40">
        <v>30</v>
      </c>
      <c r="I29" s="41">
        <v>4033</v>
      </c>
      <c r="J29" s="41">
        <v>164239.74</v>
      </c>
      <c r="K29" s="41">
        <v>138411.69</v>
      </c>
      <c r="L29" s="41">
        <v>6776.47</v>
      </c>
      <c r="M29" s="41">
        <v>19051.580000000002</v>
      </c>
      <c r="N29" s="42"/>
      <c r="O29" s="44">
        <v>276.83999999999997</v>
      </c>
      <c r="P29" s="44">
        <v>33.840000000000003</v>
      </c>
      <c r="BZ29" s="36"/>
      <c r="CA29" s="2" t="s">
        <v>675</v>
      </c>
    </row>
    <row r="30" spans="1:81" s="6" customFormat="1" ht="22.5" x14ac:dyDescent="0.25">
      <c r="A30" s="37" t="s">
        <v>44</v>
      </c>
      <c r="B30" s="38" t="s">
        <v>676</v>
      </c>
      <c r="C30" s="278" t="s">
        <v>677</v>
      </c>
      <c r="D30" s="279"/>
      <c r="E30" s="280"/>
      <c r="F30" s="37" t="s">
        <v>87</v>
      </c>
      <c r="G30" s="39"/>
      <c r="H30" s="40">
        <v>1</v>
      </c>
      <c r="I30" s="41">
        <v>8000000</v>
      </c>
      <c r="J30" s="41">
        <v>8000000</v>
      </c>
      <c r="K30" s="42"/>
      <c r="L30" s="42"/>
      <c r="M30" s="42"/>
      <c r="N30" s="41">
        <v>8000000</v>
      </c>
      <c r="O30" s="43">
        <v>0</v>
      </c>
      <c r="P30" s="43">
        <v>0</v>
      </c>
      <c r="BZ30" s="36"/>
      <c r="CA30" s="2" t="s">
        <v>677</v>
      </c>
    </row>
    <row r="31" spans="1:81" s="6" customFormat="1" ht="15" x14ac:dyDescent="0.25">
      <c r="A31" s="281" t="s">
        <v>59</v>
      </c>
      <c r="B31" s="282"/>
      <c r="C31" s="282"/>
      <c r="D31" s="282"/>
      <c r="E31" s="282"/>
      <c r="F31" s="282"/>
      <c r="G31" s="282"/>
      <c r="H31" s="282"/>
      <c r="I31" s="283"/>
      <c r="J31" s="46"/>
      <c r="K31" s="46"/>
      <c r="L31" s="46"/>
      <c r="M31" s="46"/>
      <c r="N31" s="46"/>
      <c r="O31" s="46"/>
      <c r="P31" s="46"/>
      <c r="CB31" s="47" t="s">
        <v>59</v>
      </c>
    </row>
    <row r="32" spans="1:81" s="6" customFormat="1" ht="15" x14ac:dyDescent="0.25">
      <c r="A32" s="284" t="s">
        <v>60</v>
      </c>
      <c r="B32" s="285"/>
      <c r="C32" s="285"/>
      <c r="D32" s="285"/>
      <c r="E32" s="285"/>
      <c r="F32" s="285"/>
      <c r="G32" s="285"/>
      <c r="H32" s="285"/>
      <c r="I32" s="286"/>
      <c r="J32" s="41">
        <v>8294036.9299999997</v>
      </c>
      <c r="K32" s="42"/>
      <c r="L32" s="42"/>
      <c r="M32" s="42"/>
      <c r="N32" s="42"/>
      <c r="O32" s="42"/>
      <c r="P32" s="42"/>
      <c r="CB32" s="47"/>
      <c r="CC32" s="2" t="s">
        <v>60</v>
      </c>
    </row>
    <row r="33" spans="1:82" s="6" customFormat="1" ht="15" x14ac:dyDescent="0.25">
      <c r="A33" s="284" t="s">
        <v>61</v>
      </c>
      <c r="B33" s="285"/>
      <c r="C33" s="285"/>
      <c r="D33" s="285"/>
      <c r="E33" s="285"/>
      <c r="F33" s="285"/>
      <c r="G33" s="285"/>
      <c r="H33" s="285"/>
      <c r="I33" s="286"/>
      <c r="J33" s="41">
        <v>8628210.5</v>
      </c>
      <c r="K33" s="42"/>
      <c r="L33" s="42"/>
      <c r="M33" s="42"/>
      <c r="N33" s="42"/>
      <c r="O33" s="42"/>
      <c r="P33" s="42"/>
      <c r="CB33" s="47"/>
      <c r="CC33" s="2" t="s">
        <v>61</v>
      </c>
    </row>
    <row r="34" spans="1:82" s="6" customFormat="1" ht="15" x14ac:dyDescent="0.25">
      <c r="A34" s="284" t="s">
        <v>62</v>
      </c>
      <c r="B34" s="285"/>
      <c r="C34" s="285"/>
      <c r="D34" s="285"/>
      <c r="E34" s="285"/>
      <c r="F34" s="285"/>
      <c r="G34" s="285"/>
      <c r="H34" s="285"/>
      <c r="I34" s="286"/>
      <c r="J34" s="41">
        <v>215595.85</v>
      </c>
      <c r="K34" s="42"/>
      <c r="L34" s="42"/>
      <c r="M34" s="42"/>
      <c r="N34" s="42"/>
      <c r="O34" s="42"/>
      <c r="P34" s="42"/>
      <c r="CB34" s="47"/>
      <c r="CC34" s="2" t="s">
        <v>62</v>
      </c>
    </row>
    <row r="35" spans="1:82" s="6" customFormat="1" ht="15" x14ac:dyDescent="0.25">
      <c r="A35" s="284" t="s">
        <v>63</v>
      </c>
      <c r="B35" s="285"/>
      <c r="C35" s="285"/>
      <c r="D35" s="285"/>
      <c r="E35" s="285"/>
      <c r="F35" s="285"/>
      <c r="G35" s="285"/>
      <c r="H35" s="285"/>
      <c r="I35" s="286"/>
      <c r="J35" s="41">
        <v>200504.14</v>
      </c>
      <c r="K35" s="42"/>
      <c r="L35" s="42"/>
      <c r="M35" s="42"/>
      <c r="N35" s="42"/>
      <c r="O35" s="42"/>
      <c r="P35" s="42"/>
      <c r="CB35" s="47"/>
      <c r="CC35" s="2" t="s">
        <v>63</v>
      </c>
    </row>
    <row r="36" spans="1:82" s="6" customFormat="1" ht="15" x14ac:dyDescent="0.25">
      <c r="A36" s="284" t="s">
        <v>64</v>
      </c>
      <c r="B36" s="285"/>
      <c r="C36" s="285"/>
      <c r="D36" s="285"/>
      <c r="E36" s="285"/>
      <c r="F36" s="285"/>
      <c r="G36" s="285"/>
      <c r="H36" s="285"/>
      <c r="I36" s="286"/>
      <c r="J36" s="41">
        <v>133669.43</v>
      </c>
      <c r="K36" s="42"/>
      <c r="L36" s="42"/>
      <c r="M36" s="42"/>
      <c r="N36" s="42"/>
      <c r="O36" s="42"/>
      <c r="P36" s="42"/>
      <c r="CB36" s="47"/>
      <c r="CC36" s="2" t="s">
        <v>64</v>
      </c>
    </row>
    <row r="37" spans="1:82" s="6" customFormat="1" ht="15" x14ac:dyDescent="0.25">
      <c r="A37" s="281" t="s">
        <v>65</v>
      </c>
      <c r="B37" s="282"/>
      <c r="C37" s="282"/>
      <c r="D37" s="282"/>
      <c r="E37" s="282"/>
      <c r="F37" s="282"/>
      <c r="G37" s="282"/>
      <c r="H37" s="282"/>
      <c r="I37" s="283"/>
      <c r="J37" s="48">
        <v>8628210.5</v>
      </c>
      <c r="K37" s="46"/>
      <c r="L37" s="46"/>
      <c r="M37" s="46"/>
      <c r="N37" s="46"/>
      <c r="O37" s="49">
        <v>340.99200000000002</v>
      </c>
      <c r="P37" s="49">
        <v>74.304000000000002</v>
      </c>
      <c r="CB37" s="47"/>
      <c r="CD37" s="47" t="s">
        <v>65</v>
      </c>
    </row>
    <row r="38" spans="1:82" s="6" customFormat="1" ht="15" x14ac:dyDescent="0.25">
      <c r="A38" s="284" t="s">
        <v>66</v>
      </c>
      <c r="B38" s="285"/>
      <c r="C38" s="285"/>
      <c r="D38" s="285"/>
      <c r="E38" s="285"/>
      <c r="F38" s="285"/>
      <c r="G38" s="285"/>
      <c r="H38" s="285"/>
      <c r="I38" s="286"/>
      <c r="J38" s="42"/>
      <c r="K38" s="42"/>
      <c r="L38" s="42"/>
      <c r="M38" s="42"/>
      <c r="N38" s="42"/>
      <c r="O38" s="42"/>
      <c r="P38" s="42"/>
      <c r="CB38" s="47"/>
      <c r="CC38" s="2" t="s">
        <v>66</v>
      </c>
      <c r="CD38" s="47"/>
    </row>
    <row r="39" spans="1:82" s="6" customFormat="1" ht="15" x14ac:dyDescent="0.25">
      <c r="A39" s="284" t="s">
        <v>253</v>
      </c>
      <c r="B39" s="285"/>
      <c r="C39" s="285"/>
      <c r="D39" s="285"/>
      <c r="E39" s="285"/>
      <c r="F39" s="285"/>
      <c r="G39" s="285"/>
      <c r="H39" s="285"/>
      <c r="I39" s="286"/>
      <c r="J39" s="41">
        <v>8000000</v>
      </c>
      <c r="K39" s="42"/>
      <c r="L39" s="42"/>
      <c r="M39" s="42"/>
      <c r="N39" s="42"/>
      <c r="O39" s="42"/>
      <c r="P39" s="42"/>
      <c r="CB39" s="47"/>
      <c r="CC39" s="2" t="s">
        <v>253</v>
      </c>
      <c r="CD39" s="47"/>
    </row>
    <row r="40" spans="1:82" s="6" customFormat="1" ht="15" x14ac:dyDescent="0.25">
      <c r="A40" s="284" t="s">
        <v>67</v>
      </c>
      <c r="B40" s="285"/>
      <c r="C40" s="285"/>
      <c r="D40" s="285"/>
      <c r="E40" s="285"/>
      <c r="F40" s="285"/>
      <c r="G40" s="285"/>
      <c r="H40" s="285"/>
      <c r="I40" s="286"/>
      <c r="J40" s="42"/>
      <c r="K40" s="42"/>
      <c r="L40" s="42"/>
      <c r="M40" s="42"/>
      <c r="N40" s="42"/>
      <c r="O40" s="42"/>
      <c r="P40" s="42"/>
      <c r="CB40" s="47"/>
      <c r="CC40" s="2" t="s">
        <v>67</v>
      </c>
      <c r="CD40" s="47"/>
    </row>
    <row r="41" spans="1:82" s="6" customFormat="1" ht="15" x14ac:dyDescent="0.25">
      <c r="A41" s="284" t="s">
        <v>68</v>
      </c>
      <c r="B41" s="285"/>
      <c r="C41" s="285"/>
      <c r="D41" s="285"/>
      <c r="E41" s="285"/>
      <c r="F41" s="285"/>
      <c r="G41" s="285"/>
      <c r="H41" s="285"/>
      <c r="I41" s="286"/>
      <c r="J41" s="42"/>
      <c r="K41" s="42"/>
      <c r="L41" s="42"/>
      <c r="M41" s="42"/>
      <c r="N41" s="42"/>
      <c r="O41" s="42"/>
      <c r="P41" s="42"/>
      <c r="CB41" s="47"/>
      <c r="CC41" s="2" t="s">
        <v>68</v>
      </c>
      <c r="CD41" s="47"/>
    </row>
    <row r="42" spans="1:82" s="6" customFormat="1" ht="3" customHeight="1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1"/>
      <c r="M42" s="51"/>
      <c r="N42" s="51"/>
      <c r="O42" s="52"/>
      <c r="P42" s="52"/>
    </row>
    <row r="43" spans="1:82" s="6" customFormat="1" ht="53.2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82" s="6" customFormat="1" ht="15" x14ac:dyDescent="0.25">
      <c r="A44" s="7"/>
      <c r="B44" s="7"/>
      <c r="C44" s="7"/>
      <c r="D44" s="7"/>
      <c r="E44" s="7"/>
      <c r="F44" s="7"/>
      <c r="G44" s="7"/>
      <c r="H44" s="19"/>
      <c r="I44" s="287"/>
      <c r="J44" s="287"/>
      <c r="K44" s="287"/>
      <c r="L44" s="7"/>
      <c r="M44" s="7"/>
      <c r="N44" s="7"/>
      <c r="O44" s="7"/>
      <c r="P44" s="7"/>
    </row>
    <row r="45" spans="1:82" s="6" customFormat="1" ht="1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82" s="6" customFormat="1" ht="1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</sheetData>
  <mergeCells count="44">
    <mergeCell ref="A41:I41"/>
    <mergeCell ref="I44:K44"/>
    <mergeCell ref="A36:I36"/>
    <mergeCell ref="A37:I37"/>
    <mergeCell ref="A38:I38"/>
    <mergeCell ref="A39:I39"/>
    <mergeCell ref="A40:I40"/>
    <mergeCell ref="A31:I31"/>
    <mergeCell ref="A32:I32"/>
    <mergeCell ref="A33:I33"/>
    <mergeCell ref="A34:I34"/>
    <mergeCell ref="A35:I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CE52"/>
  <sheetViews>
    <sheetView workbookViewId="0">
      <selection activeCell="CF28" sqref="CF2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3" width="103.28515625" style="2" hidden="1" customWidth="1"/>
    <col min="84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678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679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679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6976.5290000000005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6976.5290000000005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15</v>
      </c>
      <c r="C18" s="22"/>
      <c r="D18" s="23"/>
      <c r="E18" s="24">
        <v>772.04200000000003</v>
      </c>
      <c r="F18" s="25" t="s">
        <v>13</v>
      </c>
      <c r="H18" s="22"/>
      <c r="J18" s="22"/>
      <c r="K18" s="22"/>
      <c r="L18" s="22"/>
      <c r="M18" s="8"/>
      <c r="N18" s="27"/>
    </row>
    <row r="19" spans="1:80" s="6" customFormat="1" ht="12.75" customHeight="1" x14ac:dyDescent="0.25">
      <c r="B19" s="22" t="s">
        <v>16</v>
      </c>
      <c r="C19" s="22"/>
      <c r="D19" s="12"/>
      <c r="E19" s="28">
        <v>1140.58</v>
      </c>
      <c r="F19" s="25" t="s">
        <v>17</v>
      </c>
      <c r="H19" s="22"/>
      <c r="J19" s="22"/>
      <c r="K19" s="22"/>
      <c r="L19" s="22"/>
      <c r="M19" s="29"/>
      <c r="N19" s="25"/>
    </row>
    <row r="20" spans="1:80" s="6" customFormat="1" ht="12.75" customHeight="1" x14ac:dyDescent="0.25">
      <c r="B20" s="22" t="s">
        <v>18</v>
      </c>
      <c r="C20" s="22"/>
      <c r="D20" s="12"/>
      <c r="E20" s="28">
        <v>213.62</v>
      </c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5" x14ac:dyDescent="0.25">
      <c r="A21" s="7"/>
      <c r="B21" s="19" t="s">
        <v>19</v>
      </c>
      <c r="C21" s="19"/>
      <c r="D21" s="7"/>
      <c r="E21" s="270" t="s">
        <v>1203</v>
      </c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BN21" s="21" t="s">
        <v>2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0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0" s="6" customFormat="1" ht="36" customHeight="1" x14ac:dyDescent="0.25">
      <c r="A23" s="271" t="s">
        <v>20</v>
      </c>
      <c r="B23" s="271" t="s">
        <v>21</v>
      </c>
      <c r="C23" s="271" t="s">
        <v>22</v>
      </c>
      <c r="D23" s="271"/>
      <c r="E23" s="271"/>
      <c r="F23" s="271" t="s">
        <v>23</v>
      </c>
      <c r="G23" s="272" t="s">
        <v>24</v>
      </c>
      <c r="H23" s="273"/>
      <c r="I23" s="271" t="s">
        <v>25</v>
      </c>
      <c r="J23" s="271"/>
      <c r="K23" s="271"/>
      <c r="L23" s="271"/>
      <c r="M23" s="271"/>
      <c r="N23" s="271"/>
      <c r="O23" s="271" t="s">
        <v>26</v>
      </c>
      <c r="P23" s="271" t="s">
        <v>27</v>
      </c>
    </row>
    <row r="24" spans="1:80" s="6" customFormat="1" ht="36.75" customHeight="1" x14ac:dyDescent="0.25">
      <c r="A24" s="271"/>
      <c r="B24" s="271"/>
      <c r="C24" s="271"/>
      <c r="D24" s="271"/>
      <c r="E24" s="271"/>
      <c r="F24" s="271"/>
      <c r="G24" s="274" t="s">
        <v>28</v>
      </c>
      <c r="H24" s="274" t="s">
        <v>29</v>
      </c>
      <c r="I24" s="271" t="s">
        <v>28</v>
      </c>
      <c r="J24" s="271" t="s">
        <v>30</v>
      </c>
      <c r="K24" s="276" t="s">
        <v>31</v>
      </c>
      <c r="L24" s="276"/>
      <c r="M24" s="276"/>
      <c r="N24" s="276"/>
      <c r="O24" s="271"/>
      <c r="P24" s="271"/>
    </row>
    <row r="25" spans="1:80" s="6" customFormat="1" ht="15" x14ac:dyDescent="0.25">
      <c r="A25" s="271"/>
      <c r="B25" s="271"/>
      <c r="C25" s="271"/>
      <c r="D25" s="271"/>
      <c r="E25" s="271"/>
      <c r="F25" s="271"/>
      <c r="G25" s="275"/>
      <c r="H25" s="275"/>
      <c r="I25" s="271"/>
      <c r="J25" s="271"/>
      <c r="K25" s="35" t="s">
        <v>32</v>
      </c>
      <c r="L25" s="35" t="s">
        <v>33</v>
      </c>
      <c r="M25" s="35" t="s">
        <v>34</v>
      </c>
      <c r="N25" s="35" t="s">
        <v>35</v>
      </c>
      <c r="O25" s="271"/>
      <c r="P25" s="271"/>
    </row>
    <row r="26" spans="1:80" s="6" customFormat="1" ht="15" x14ac:dyDescent="0.25">
      <c r="A26" s="34">
        <v>1</v>
      </c>
      <c r="B26" s="34">
        <v>2</v>
      </c>
      <c r="C26" s="276">
        <v>3</v>
      </c>
      <c r="D26" s="276"/>
      <c r="E26" s="276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0" s="6" customFormat="1" ht="15" x14ac:dyDescent="0.25">
      <c r="A27" s="277" t="s">
        <v>680</v>
      </c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BZ27" s="36" t="s">
        <v>680</v>
      </c>
    </row>
    <row r="28" spans="1:80" s="6" customFormat="1" ht="56.25" x14ac:dyDescent="0.25">
      <c r="A28" s="37" t="s">
        <v>37</v>
      </c>
      <c r="B28" s="38" t="s">
        <v>681</v>
      </c>
      <c r="C28" s="278" t="s">
        <v>682</v>
      </c>
      <c r="D28" s="279"/>
      <c r="E28" s="280"/>
      <c r="F28" s="37" t="s">
        <v>448</v>
      </c>
      <c r="G28" s="39"/>
      <c r="H28" s="40">
        <v>50</v>
      </c>
      <c r="I28" s="41">
        <v>13446.61</v>
      </c>
      <c r="J28" s="41">
        <v>935064.53</v>
      </c>
      <c r="K28" s="41">
        <v>557360.1</v>
      </c>
      <c r="L28" s="41">
        <v>249302.77</v>
      </c>
      <c r="M28" s="41">
        <v>128290.82</v>
      </c>
      <c r="N28" s="44">
        <v>110.84</v>
      </c>
      <c r="O28" s="43">
        <v>990</v>
      </c>
      <c r="P28" s="43">
        <v>192</v>
      </c>
      <c r="BZ28" s="36"/>
      <c r="CA28" s="2" t="s">
        <v>682</v>
      </c>
    </row>
    <row r="29" spans="1:80" s="6" customFormat="1" ht="45" x14ac:dyDescent="0.25">
      <c r="A29" s="37" t="s">
        <v>41</v>
      </c>
      <c r="B29" s="38" t="s">
        <v>683</v>
      </c>
      <c r="C29" s="278" t="s">
        <v>684</v>
      </c>
      <c r="D29" s="279"/>
      <c r="E29" s="280"/>
      <c r="F29" s="37" t="s">
        <v>154</v>
      </c>
      <c r="G29" s="39"/>
      <c r="H29" s="40">
        <v>5150</v>
      </c>
      <c r="I29" s="41">
        <v>124.11</v>
      </c>
      <c r="J29" s="41">
        <v>639166.5</v>
      </c>
      <c r="K29" s="42"/>
      <c r="L29" s="42"/>
      <c r="M29" s="42"/>
      <c r="N29" s="41">
        <v>639166.5</v>
      </c>
      <c r="O29" s="43">
        <v>0</v>
      </c>
      <c r="P29" s="43">
        <v>0</v>
      </c>
      <c r="BZ29" s="36"/>
      <c r="CA29" s="2" t="s">
        <v>684</v>
      </c>
    </row>
    <row r="30" spans="1:80" s="6" customFormat="1" ht="33.75" x14ac:dyDescent="0.25">
      <c r="A30" s="37" t="s">
        <v>44</v>
      </c>
      <c r="B30" s="38" t="s">
        <v>685</v>
      </c>
      <c r="C30" s="278" t="s">
        <v>686</v>
      </c>
      <c r="D30" s="279"/>
      <c r="E30" s="280"/>
      <c r="F30" s="37" t="s">
        <v>183</v>
      </c>
      <c r="G30" s="39"/>
      <c r="H30" s="40">
        <v>1525</v>
      </c>
      <c r="I30" s="41">
        <v>1625.78</v>
      </c>
      <c r="J30" s="41">
        <v>2479314.5</v>
      </c>
      <c r="K30" s="42"/>
      <c r="L30" s="42"/>
      <c r="M30" s="42"/>
      <c r="N30" s="41">
        <v>2479314.5</v>
      </c>
      <c r="O30" s="43">
        <v>0</v>
      </c>
      <c r="P30" s="43">
        <v>0</v>
      </c>
      <c r="BZ30" s="36"/>
      <c r="CA30" s="2" t="s">
        <v>686</v>
      </c>
    </row>
    <row r="31" spans="1:80" s="6" customFormat="1" ht="15" x14ac:dyDescent="0.25">
      <c r="A31" s="281" t="s">
        <v>687</v>
      </c>
      <c r="B31" s="282"/>
      <c r="C31" s="282"/>
      <c r="D31" s="282"/>
      <c r="E31" s="282"/>
      <c r="F31" s="282"/>
      <c r="G31" s="282"/>
      <c r="H31" s="282"/>
      <c r="I31" s="283"/>
      <c r="J31" s="46"/>
      <c r="K31" s="46"/>
      <c r="L31" s="46"/>
      <c r="M31" s="46"/>
      <c r="N31" s="46"/>
      <c r="O31" s="59">
        <v>990</v>
      </c>
      <c r="P31" s="59">
        <v>192</v>
      </c>
      <c r="BZ31" s="36"/>
      <c r="CB31" s="47" t="s">
        <v>687</v>
      </c>
    </row>
    <row r="32" spans="1:80" s="6" customFormat="1" ht="15" x14ac:dyDescent="0.25">
      <c r="A32" s="277" t="s">
        <v>688</v>
      </c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BZ32" s="36" t="s">
        <v>688</v>
      </c>
      <c r="CB32" s="47"/>
    </row>
    <row r="33" spans="1:83" s="6" customFormat="1" ht="33.75" x14ac:dyDescent="0.25">
      <c r="A33" s="37" t="s">
        <v>48</v>
      </c>
      <c r="B33" s="38" t="s">
        <v>689</v>
      </c>
      <c r="C33" s="278" t="s">
        <v>690</v>
      </c>
      <c r="D33" s="279"/>
      <c r="E33" s="280"/>
      <c r="F33" s="37" t="s">
        <v>58</v>
      </c>
      <c r="G33" s="39"/>
      <c r="H33" s="40">
        <v>2</v>
      </c>
      <c r="I33" s="41">
        <v>52081.96</v>
      </c>
      <c r="J33" s="41">
        <v>137743.56</v>
      </c>
      <c r="K33" s="41">
        <v>71487.460000000006</v>
      </c>
      <c r="L33" s="41">
        <v>40567.26</v>
      </c>
      <c r="M33" s="41">
        <v>14903.85</v>
      </c>
      <c r="N33" s="41">
        <v>10784.99</v>
      </c>
      <c r="O33" s="44">
        <v>150.58000000000001</v>
      </c>
      <c r="P33" s="44">
        <v>21.62</v>
      </c>
      <c r="BZ33" s="36"/>
      <c r="CA33" s="2" t="s">
        <v>690</v>
      </c>
      <c r="CB33" s="47"/>
    </row>
    <row r="34" spans="1:83" s="6" customFormat="1" ht="33.75" x14ac:dyDescent="0.25">
      <c r="A34" s="37" t="s">
        <v>52</v>
      </c>
      <c r="B34" s="38" t="s">
        <v>691</v>
      </c>
      <c r="C34" s="278" t="s">
        <v>692</v>
      </c>
      <c r="D34" s="279"/>
      <c r="E34" s="280"/>
      <c r="F34" s="37" t="s">
        <v>154</v>
      </c>
      <c r="G34" s="39"/>
      <c r="H34" s="40">
        <v>2000</v>
      </c>
      <c r="I34" s="41">
        <v>201.43</v>
      </c>
      <c r="J34" s="41">
        <v>402860</v>
      </c>
      <c r="K34" s="42"/>
      <c r="L34" s="42"/>
      <c r="M34" s="42"/>
      <c r="N34" s="41">
        <v>402860</v>
      </c>
      <c r="O34" s="43">
        <v>0</v>
      </c>
      <c r="P34" s="43">
        <v>0</v>
      </c>
      <c r="BZ34" s="36"/>
      <c r="CA34" s="2" t="s">
        <v>692</v>
      </c>
      <c r="CB34" s="47"/>
    </row>
    <row r="35" spans="1:83" s="6" customFormat="1" ht="22.5" x14ac:dyDescent="0.25">
      <c r="A35" s="37" t="s">
        <v>55</v>
      </c>
      <c r="B35" s="38" t="s">
        <v>693</v>
      </c>
      <c r="C35" s="278" t="s">
        <v>694</v>
      </c>
      <c r="D35" s="279"/>
      <c r="E35" s="280"/>
      <c r="F35" s="37" t="s">
        <v>51</v>
      </c>
      <c r="G35" s="39"/>
      <c r="H35" s="56">
        <v>1.94</v>
      </c>
      <c r="I35" s="41">
        <v>99861.01</v>
      </c>
      <c r="J35" s="41">
        <v>193730.36</v>
      </c>
      <c r="K35" s="42"/>
      <c r="L35" s="42"/>
      <c r="M35" s="42"/>
      <c r="N35" s="41">
        <v>193730.36</v>
      </c>
      <c r="O35" s="43">
        <v>0</v>
      </c>
      <c r="P35" s="43">
        <v>0</v>
      </c>
      <c r="BZ35" s="36"/>
      <c r="CA35" s="2" t="s">
        <v>694</v>
      </c>
      <c r="CB35" s="47"/>
    </row>
    <row r="36" spans="1:83" s="6" customFormat="1" ht="15" x14ac:dyDescent="0.25">
      <c r="A36" s="37" t="s">
        <v>90</v>
      </c>
      <c r="B36" s="38" t="s">
        <v>695</v>
      </c>
      <c r="C36" s="278" t="s">
        <v>696</v>
      </c>
      <c r="D36" s="279"/>
      <c r="E36" s="280"/>
      <c r="F36" s="37" t="s">
        <v>697</v>
      </c>
      <c r="G36" s="39"/>
      <c r="H36" s="40">
        <v>80</v>
      </c>
      <c r="I36" s="41">
        <v>240.13</v>
      </c>
      <c r="J36" s="41">
        <v>19210.400000000001</v>
      </c>
      <c r="K36" s="42"/>
      <c r="L36" s="42"/>
      <c r="M36" s="42"/>
      <c r="N36" s="41">
        <v>19210.400000000001</v>
      </c>
      <c r="O36" s="43">
        <v>0</v>
      </c>
      <c r="P36" s="43">
        <v>0</v>
      </c>
      <c r="BZ36" s="36"/>
      <c r="CA36" s="2" t="s">
        <v>696</v>
      </c>
      <c r="CB36" s="47"/>
    </row>
    <row r="37" spans="1:83" s="6" customFormat="1" ht="15" x14ac:dyDescent="0.25">
      <c r="A37" s="281" t="s">
        <v>698</v>
      </c>
      <c r="B37" s="282"/>
      <c r="C37" s="282"/>
      <c r="D37" s="282"/>
      <c r="E37" s="282"/>
      <c r="F37" s="282"/>
      <c r="G37" s="282"/>
      <c r="H37" s="282"/>
      <c r="I37" s="283"/>
      <c r="J37" s="46"/>
      <c r="K37" s="46"/>
      <c r="L37" s="46"/>
      <c r="M37" s="46"/>
      <c r="N37" s="46"/>
      <c r="O37" s="49">
        <v>150.57599999999999</v>
      </c>
      <c r="P37" s="49">
        <v>21.623999999999999</v>
      </c>
      <c r="BZ37" s="36"/>
      <c r="CB37" s="47" t="s">
        <v>698</v>
      </c>
    </row>
    <row r="38" spans="1:83" s="6" customFormat="1" ht="15" x14ac:dyDescent="0.25">
      <c r="A38" s="281" t="s">
        <v>59</v>
      </c>
      <c r="B38" s="282"/>
      <c r="C38" s="282"/>
      <c r="D38" s="282"/>
      <c r="E38" s="282"/>
      <c r="F38" s="282"/>
      <c r="G38" s="282"/>
      <c r="H38" s="282"/>
      <c r="I38" s="283"/>
      <c r="J38" s="46"/>
      <c r="K38" s="46"/>
      <c r="L38" s="46"/>
      <c r="M38" s="46"/>
      <c r="N38" s="46"/>
      <c r="O38" s="46"/>
      <c r="P38" s="46"/>
      <c r="CC38" s="47" t="s">
        <v>59</v>
      </c>
    </row>
    <row r="39" spans="1:83" s="6" customFormat="1" ht="15" x14ac:dyDescent="0.25">
      <c r="A39" s="284" t="s">
        <v>60</v>
      </c>
      <c r="B39" s="285"/>
      <c r="C39" s="285"/>
      <c r="D39" s="285"/>
      <c r="E39" s="285"/>
      <c r="F39" s="285"/>
      <c r="G39" s="285"/>
      <c r="H39" s="285"/>
      <c r="I39" s="286"/>
      <c r="J39" s="41">
        <v>4807089.8499999996</v>
      </c>
      <c r="K39" s="42"/>
      <c r="L39" s="42"/>
      <c r="M39" s="42"/>
      <c r="N39" s="42"/>
      <c r="O39" s="42"/>
      <c r="P39" s="42"/>
      <c r="CC39" s="47"/>
      <c r="CD39" s="2" t="s">
        <v>60</v>
      </c>
    </row>
    <row r="40" spans="1:83" s="6" customFormat="1" ht="15" x14ac:dyDescent="0.25">
      <c r="A40" s="284" t="s">
        <v>61</v>
      </c>
      <c r="B40" s="285"/>
      <c r="C40" s="285"/>
      <c r="D40" s="285"/>
      <c r="E40" s="285"/>
      <c r="F40" s="285"/>
      <c r="G40" s="285"/>
      <c r="H40" s="285"/>
      <c r="I40" s="286"/>
      <c r="J40" s="41">
        <v>6976528.5199999996</v>
      </c>
      <c r="K40" s="42"/>
      <c r="L40" s="42"/>
      <c r="M40" s="42"/>
      <c r="N40" s="42"/>
      <c r="O40" s="42"/>
      <c r="P40" s="42"/>
      <c r="CC40" s="47"/>
      <c r="CD40" s="2" t="s">
        <v>61</v>
      </c>
    </row>
    <row r="41" spans="1:83" s="6" customFormat="1" ht="15" x14ac:dyDescent="0.25">
      <c r="A41" s="284" t="s">
        <v>62</v>
      </c>
      <c r="B41" s="285"/>
      <c r="C41" s="285"/>
      <c r="D41" s="285"/>
      <c r="E41" s="285"/>
      <c r="F41" s="285"/>
      <c r="G41" s="285"/>
      <c r="H41" s="285"/>
      <c r="I41" s="286"/>
      <c r="J41" s="41">
        <v>772042.23</v>
      </c>
      <c r="K41" s="42"/>
      <c r="L41" s="42"/>
      <c r="M41" s="42"/>
      <c r="N41" s="42"/>
      <c r="O41" s="42"/>
      <c r="P41" s="42"/>
      <c r="CC41" s="47"/>
      <c r="CD41" s="2" t="s">
        <v>62</v>
      </c>
    </row>
    <row r="42" spans="1:83" s="6" customFormat="1" ht="15" x14ac:dyDescent="0.25">
      <c r="A42" s="284" t="s">
        <v>63</v>
      </c>
      <c r="B42" s="285"/>
      <c r="C42" s="285"/>
      <c r="D42" s="285"/>
      <c r="E42" s="285"/>
      <c r="F42" s="285"/>
      <c r="G42" s="285"/>
      <c r="H42" s="285"/>
      <c r="I42" s="286"/>
      <c r="J42" s="41">
        <v>1134902.08</v>
      </c>
      <c r="K42" s="42"/>
      <c r="L42" s="42"/>
      <c r="M42" s="42"/>
      <c r="N42" s="42"/>
      <c r="O42" s="42"/>
      <c r="P42" s="42"/>
      <c r="CC42" s="47"/>
      <c r="CD42" s="2" t="s">
        <v>63</v>
      </c>
    </row>
    <row r="43" spans="1:83" s="6" customFormat="1" ht="15" x14ac:dyDescent="0.25">
      <c r="A43" s="284" t="s">
        <v>64</v>
      </c>
      <c r="B43" s="285"/>
      <c r="C43" s="285"/>
      <c r="D43" s="285"/>
      <c r="E43" s="285"/>
      <c r="F43" s="285"/>
      <c r="G43" s="285"/>
      <c r="H43" s="285"/>
      <c r="I43" s="286"/>
      <c r="J43" s="41">
        <v>1034536.59</v>
      </c>
      <c r="K43" s="42"/>
      <c r="L43" s="42"/>
      <c r="M43" s="42"/>
      <c r="N43" s="42"/>
      <c r="O43" s="42"/>
      <c r="P43" s="42"/>
      <c r="CC43" s="47"/>
      <c r="CD43" s="2" t="s">
        <v>64</v>
      </c>
    </row>
    <row r="44" spans="1:83" s="6" customFormat="1" ht="15" x14ac:dyDescent="0.25">
      <c r="A44" s="281" t="s">
        <v>65</v>
      </c>
      <c r="B44" s="282"/>
      <c r="C44" s="282"/>
      <c r="D44" s="282"/>
      <c r="E44" s="282"/>
      <c r="F44" s="282"/>
      <c r="G44" s="282"/>
      <c r="H44" s="282"/>
      <c r="I44" s="283"/>
      <c r="J44" s="48">
        <v>6976528.5199999996</v>
      </c>
      <c r="K44" s="46"/>
      <c r="L44" s="46"/>
      <c r="M44" s="46"/>
      <c r="N44" s="46"/>
      <c r="O44" s="49">
        <v>1140.576</v>
      </c>
      <c r="P44" s="49">
        <v>213.624</v>
      </c>
      <c r="CC44" s="47"/>
      <c r="CE44" s="47" t="s">
        <v>65</v>
      </c>
    </row>
    <row r="45" spans="1:83" s="6" customFormat="1" ht="15" x14ac:dyDescent="0.25">
      <c r="A45" s="284" t="s">
        <v>66</v>
      </c>
      <c r="B45" s="285"/>
      <c r="C45" s="285"/>
      <c r="D45" s="285"/>
      <c r="E45" s="285"/>
      <c r="F45" s="285"/>
      <c r="G45" s="285"/>
      <c r="H45" s="285"/>
      <c r="I45" s="286"/>
      <c r="J45" s="42"/>
      <c r="K45" s="42"/>
      <c r="L45" s="42"/>
      <c r="M45" s="42"/>
      <c r="N45" s="42"/>
      <c r="O45" s="42"/>
      <c r="P45" s="42"/>
      <c r="CC45" s="47"/>
      <c r="CD45" s="2" t="s">
        <v>66</v>
      </c>
      <c r="CE45" s="47"/>
    </row>
    <row r="46" spans="1:83" s="6" customFormat="1" ht="15" x14ac:dyDescent="0.25">
      <c r="A46" s="284" t="s">
        <v>67</v>
      </c>
      <c r="B46" s="285"/>
      <c r="C46" s="285"/>
      <c r="D46" s="285"/>
      <c r="E46" s="285"/>
      <c r="F46" s="285"/>
      <c r="G46" s="285"/>
      <c r="H46" s="285"/>
      <c r="I46" s="286"/>
      <c r="J46" s="42"/>
      <c r="K46" s="42"/>
      <c r="L46" s="42"/>
      <c r="M46" s="42"/>
      <c r="N46" s="42"/>
      <c r="O46" s="42"/>
      <c r="P46" s="42"/>
      <c r="CC46" s="47"/>
      <c r="CD46" s="2" t="s">
        <v>67</v>
      </c>
      <c r="CE46" s="47"/>
    </row>
    <row r="47" spans="1:83" s="6" customFormat="1" ht="15" x14ac:dyDescent="0.25">
      <c r="A47" s="284" t="s">
        <v>68</v>
      </c>
      <c r="B47" s="285"/>
      <c r="C47" s="285"/>
      <c r="D47" s="285"/>
      <c r="E47" s="285"/>
      <c r="F47" s="285"/>
      <c r="G47" s="285"/>
      <c r="H47" s="285"/>
      <c r="I47" s="286"/>
      <c r="J47" s="42"/>
      <c r="K47" s="42"/>
      <c r="L47" s="42"/>
      <c r="M47" s="42"/>
      <c r="N47" s="42"/>
      <c r="O47" s="42"/>
      <c r="P47" s="42"/>
      <c r="CC47" s="47"/>
      <c r="CD47" s="2" t="s">
        <v>68</v>
      </c>
      <c r="CE47" s="47"/>
    </row>
    <row r="48" spans="1:83" s="6" customFormat="1" ht="3" customHeight="1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1"/>
      <c r="M48" s="51"/>
      <c r="N48" s="51"/>
      <c r="O48" s="52"/>
      <c r="P48" s="52"/>
    </row>
    <row r="49" spans="1:16" s="6" customFormat="1" ht="53.2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s="6" customFormat="1" ht="15" x14ac:dyDescent="0.25">
      <c r="A50" s="7"/>
      <c r="B50" s="7"/>
      <c r="C50" s="7"/>
      <c r="D50" s="7"/>
      <c r="E50" s="7"/>
      <c r="F50" s="7"/>
      <c r="G50" s="7"/>
      <c r="H50" s="19"/>
      <c r="I50" s="287"/>
      <c r="J50" s="287"/>
      <c r="K50" s="287"/>
      <c r="L50" s="7"/>
      <c r="M50" s="7"/>
      <c r="N50" s="7"/>
      <c r="O50" s="7"/>
      <c r="P50" s="7"/>
    </row>
    <row r="51" spans="1:16" s="6" customFormat="1" ht="1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s="6" customFormat="1" ht="1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</sheetData>
  <mergeCells count="50">
    <mergeCell ref="A46:I46"/>
    <mergeCell ref="A47:I47"/>
    <mergeCell ref="I50:K50"/>
    <mergeCell ref="A41:I41"/>
    <mergeCell ref="A42:I42"/>
    <mergeCell ref="A43:I43"/>
    <mergeCell ref="A44:I44"/>
    <mergeCell ref="A45:I45"/>
    <mergeCell ref="C36:E36"/>
    <mergeCell ref="A37:I37"/>
    <mergeCell ref="A38:I38"/>
    <mergeCell ref="A39:I39"/>
    <mergeCell ref="A40:I40"/>
    <mergeCell ref="A31:I31"/>
    <mergeCell ref="A32:P32"/>
    <mergeCell ref="C33:E33"/>
    <mergeCell ref="C34:E34"/>
    <mergeCell ref="C35:E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F295"/>
  <sheetViews>
    <sheetView workbookViewId="0">
      <selection activeCell="C87" sqref="C87:E8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699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1239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700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701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41283.911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702</v>
      </c>
      <c r="D17" s="23"/>
      <c r="E17" s="24">
        <v>41283.911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15</v>
      </c>
      <c r="C18" s="22"/>
      <c r="D18" s="23"/>
      <c r="E18" s="24">
        <v>19565.834999999999</v>
      </c>
      <c r="F18" s="25" t="s">
        <v>13</v>
      </c>
      <c r="H18" s="22"/>
      <c r="J18" s="22"/>
      <c r="K18" s="22"/>
      <c r="L18" s="22"/>
      <c r="M18" s="8"/>
      <c r="N18" s="27"/>
    </row>
    <row r="19" spans="1:80" s="6" customFormat="1" ht="12.75" customHeight="1" x14ac:dyDescent="0.25">
      <c r="B19" s="22" t="s">
        <v>16</v>
      </c>
      <c r="C19" s="22"/>
      <c r="D19" s="12"/>
      <c r="E19" s="28">
        <v>25855.33</v>
      </c>
      <c r="F19" s="25" t="s">
        <v>17</v>
      </c>
      <c r="H19" s="22"/>
      <c r="J19" s="22"/>
      <c r="K19" s="22"/>
      <c r="L19" s="22"/>
      <c r="M19" s="29"/>
      <c r="N19" s="25"/>
    </row>
    <row r="20" spans="1:80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5" x14ac:dyDescent="0.25">
      <c r="A21" s="7"/>
      <c r="B21" s="19" t="s">
        <v>19</v>
      </c>
      <c r="C21" s="19"/>
      <c r="D21" s="7"/>
      <c r="E21" s="270" t="s">
        <v>1203</v>
      </c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BN21" s="21" t="s">
        <v>2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0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0" s="6" customFormat="1" ht="36" customHeight="1" x14ac:dyDescent="0.25">
      <c r="A23" s="271" t="s">
        <v>20</v>
      </c>
      <c r="B23" s="271" t="s">
        <v>21</v>
      </c>
      <c r="C23" s="271" t="s">
        <v>22</v>
      </c>
      <c r="D23" s="271"/>
      <c r="E23" s="271"/>
      <c r="F23" s="271" t="s">
        <v>23</v>
      </c>
      <c r="G23" s="272" t="s">
        <v>24</v>
      </c>
      <c r="H23" s="273"/>
      <c r="I23" s="271" t="s">
        <v>25</v>
      </c>
      <c r="J23" s="271"/>
      <c r="K23" s="271"/>
      <c r="L23" s="271"/>
      <c r="M23" s="271"/>
      <c r="N23" s="271"/>
      <c r="O23" s="271" t="s">
        <v>26</v>
      </c>
      <c r="P23" s="271" t="s">
        <v>27</v>
      </c>
    </row>
    <row r="24" spans="1:80" s="6" customFormat="1" ht="36.75" customHeight="1" x14ac:dyDescent="0.25">
      <c r="A24" s="271"/>
      <c r="B24" s="271"/>
      <c r="C24" s="271"/>
      <c r="D24" s="271"/>
      <c r="E24" s="271"/>
      <c r="F24" s="271"/>
      <c r="G24" s="274" t="s">
        <v>28</v>
      </c>
      <c r="H24" s="274" t="s">
        <v>29</v>
      </c>
      <c r="I24" s="271" t="s">
        <v>28</v>
      </c>
      <c r="J24" s="271" t="s">
        <v>30</v>
      </c>
      <c r="K24" s="276" t="s">
        <v>31</v>
      </c>
      <c r="L24" s="276"/>
      <c r="M24" s="276"/>
      <c r="N24" s="276"/>
      <c r="O24" s="271"/>
      <c r="P24" s="271"/>
    </row>
    <row r="25" spans="1:80" s="6" customFormat="1" ht="15" x14ac:dyDescent="0.25">
      <c r="A25" s="271"/>
      <c r="B25" s="271"/>
      <c r="C25" s="271"/>
      <c r="D25" s="271"/>
      <c r="E25" s="271"/>
      <c r="F25" s="271"/>
      <c r="G25" s="275"/>
      <c r="H25" s="275"/>
      <c r="I25" s="271"/>
      <c r="J25" s="271"/>
      <c r="K25" s="35" t="s">
        <v>32</v>
      </c>
      <c r="L25" s="35" t="s">
        <v>33</v>
      </c>
      <c r="M25" s="35" t="s">
        <v>34</v>
      </c>
      <c r="N25" s="35" t="s">
        <v>35</v>
      </c>
      <c r="O25" s="271"/>
      <c r="P25" s="271"/>
    </row>
    <row r="26" spans="1:80" s="6" customFormat="1" ht="15" x14ac:dyDescent="0.25">
      <c r="A26" s="34">
        <v>1</v>
      </c>
      <c r="B26" s="34">
        <v>2</v>
      </c>
      <c r="C26" s="276">
        <v>3</v>
      </c>
      <c r="D26" s="276"/>
      <c r="E26" s="276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0" s="6" customFormat="1" ht="15" x14ac:dyDescent="0.25">
      <c r="A27" s="277" t="s">
        <v>257</v>
      </c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BZ27" s="36" t="s">
        <v>257</v>
      </c>
    </row>
    <row r="28" spans="1:80" s="6" customFormat="1" ht="15" x14ac:dyDescent="0.25">
      <c r="A28" s="289" t="s">
        <v>703</v>
      </c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BZ28" s="36"/>
      <c r="CA28" s="55" t="s">
        <v>703</v>
      </c>
    </row>
    <row r="29" spans="1:80" s="6" customFormat="1" ht="15" x14ac:dyDescent="0.25">
      <c r="A29" s="289" t="s">
        <v>704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BZ29" s="36"/>
      <c r="CA29" s="55" t="s">
        <v>704</v>
      </c>
    </row>
    <row r="30" spans="1:80" s="6" customFormat="1" ht="22.5" x14ac:dyDescent="0.25">
      <c r="A30" s="37" t="s">
        <v>37</v>
      </c>
      <c r="B30" s="38" t="s">
        <v>705</v>
      </c>
      <c r="C30" s="278" t="s">
        <v>706</v>
      </c>
      <c r="D30" s="279"/>
      <c r="E30" s="280"/>
      <c r="F30" s="37" t="s">
        <v>82</v>
      </c>
      <c r="G30" s="39"/>
      <c r="H30" s="40">
        <v>2</v>
      </c>
      <c r="I30" s="41">
        <v>60710.06</v>
      </c>
      <c r="J30" s="41">
        <v>121420.12</v>
      </c>
      <c r="K30" s="41">
        <v>121420.12</v>
      </c>
      <c r="L30" s="42"/>
      <c r="M30" s="42"/>
      <c r="N30" s="42"/>
      <c r="O30" s="43">
        <v>170</v>
      </c>
      <c r="P30" s="43">
        <v>0</v>
      </c>
      <c r="BZ30" s="36"/>
      <c r="CA30" s="55"/>
      <c r="CB30" s="2" t="s">
        <v>706</v>
      </c>
    </row>
    <row r="31" spans="1:80" s="6" customFormat="1" ht="15" x14ac:dyDescent="0.25">
      <c r="A31" s="289" t="s">
        <v>707</v>
      </c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BZ31" s="36"/>
      <c r="CA31" s="55" t="s">
        <v>707</v>
      </c>
    </row>
    <row r="32" spans="1:80" s="6" customFormat="1" ht="33.75" x14ac:dyDescent="0.25">
      <c r="A32" s="37" t="s">
        <v>41</v>
      </c>
      <c r="B32" s="38" t="s">
        <v>708</v>
      </c>
      <c r="C32" s="278" t="s">
        <v>709</v>
      </c>
      <c r="D32" s="279"/>
      <c r="E32" s="280"/>
      <c r="F32" s="37" t="s">
        <v>82</v>
      </c>
      <c r="G32" s="39"/>
      <c r="H32" s="40">
        <v>2</v>
      </c>
      <c r="I32" s="41">
        <v>5744.47</v>
      </c>
      <c r="J32" s="41">
        <v>11488.94</v>
      </c>
      <c r="K32" s="41">
        <v>11488.94</v>
      </c>
      <c r="L32" s="42"/>
      <c r="M32" s="42"/>
      <c r="N32" s="42"/>
      <c r="O32" s="45">
        <v>16.2</v>
      </c>
      <c r="P32" s="43">
        <v>0</v>
      </c>
      <c r="BZ32" s="36"/>
      <c r="CA32" s="55"/>
      <c r="CB32" s="2" t="s">
        <v>709</v>
      </c>
    </row>
    <row r="33" spans="1:80" s="6" customFormat="1" ht="22.5" x14ac:dyDescent="0.25">
      <c r="A33" s="37" t="s">
        <v>44</v>
      </c>
      <c r="B33" s="38" t="s">
        <v>710</v>
      </c>
      <c r="C33" s="278" t="s">
        <v>711</v>
      </c>
      <c r="D33" s="279"/>
      <c r="E33" s="280"/>
      <c r="F33" s="37" t="s">
        <v>712</v>
      </c>
      <c r="G33" s="39"/>
      <c r="H33" s="40">
        <v>6</v>
      </c>
      <c r="I33" s="41">
        <v>1829.88</v>
      </c>
      <c r="J33" s="41">
        <v>10979.26</v>
      </c>
      <c r="K33" s="41">
        <v>10979.26</v>
      </c>
      <c r="L33" s="42"/>
      <c r="M33" s="42"/>
      <c r="N33" s="42"/>
      <c r="O33" s="44">
        <v>14.58</v>
      </c>
      <c r="P33" s="43">
        <v>0</v>
      </c>
      <c r="BZ33" s="36"/>
      <c r="CA33" s="55"/>
      <c r="CB33" s="2" t="s">
        <v>711</v>
      </c>
    </row>
    <row r="34" spans="1:80" s="6" customFormat="1" ht="22.5" x14ac:dyDescent="0.25">
      <c r="A34" s="37" t="s">
        <v>48</v>
      </c>
      <c r="B34" s="38" t="s">
        <v>713</v>
      </c>
      <c r="C34" s="278" t="s">
        <v>714</v>
      </c>
      <c r="D34" s="279"/>
      <c r="E34" s="280"/>
      <c r="F34" s="37" t="s">
        <v>712</v>
      </c>
      <c r="G34" s="39"/>
      <c r="H34" s="40">
        <v>30</v>
      </c>
      <c r="I34" s="41">
        <v>1219.33</v>
      </c>
      <c r="J34" s="41">
        <v>36579.870000000003</v>
      </c>
      <c r="K34" s="41">
        <v>36579.870000000003</v>
      </c>
      <c r="L34" s="42"/>
      <c r="M34" s="42"/>
      <c r="N34" s="42"/>
      <c r="O34" s="45">
        <v>48.6</v>
      </c>
      <c r="P34" s="43">
        <v>0</v>
      </c>
      <c r="BZ34" s="36"/>
      <c r="CA34" s="55"/>
      <c r="CB34" s="2" t="s">
        <v>714</v>
      </c>
    </row>
    <row r="35" spans="1:80" s="6" customFormat="1" ht="15" x14ac:dyDescent="0.25">
      <c r="A35" s="289" t="s">
        <v>715</v>
      </c>
      <c r="B35" s="289"/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BZ35" s="36"/>
      <c r="CA35" s="55" t="s">
        <v>715</v>
      </c>
    </row>
    <row r="36" spans="1:80" s="6" customFormat="1" ht="22.5" x14ac:dyDescent="0.25">
      <c r="A36" s="37" t="s">
        <v>52</v>
      </c>
      <c r="B36" s="38" t="s">
        <v>716</v>
      </c>
      <c r="C36" s="278" t="s">
        <v>717</v>
      </c>
      <c r="D36" s="279"/>
      <c r="E36" s="280"/>
      <c r="F36" s="37" t="s">
        <v>82</v>
      </c>
      <c r="G36" s="39"/>
      <c r="H36" s="40">
        <v>2</v>
      </c>
      <c r="I36" s="41">
        <v>5785.3</v>
      </c>
      <c r="J36" s="41">
        <v>9835.0300000000007</v>
      </c>
      <c r="K36" s="41">
        <v>9835.0300000000007</v>
      </c>
      <c r="L36" s="42"/>
      <c r="M36" s="42"/>
      <c r="N36" s="42"/>
      <c r="O36" s="44">
        <v>13.77</v>
      </c>
      <c r="P36" s="43">
        <v>0</v>
      </c>
      <c r="BZ36" s="36"/>
      <c r="CA36" s="55"/>
      <c r="CB36" s="2" t="s">
        <v>717</v>
      </c>
    </row>
    <row r="37" spans="1:80" s="6" customFormat="1" ht="22.5" x14ac:dyDescent="0.25">
      <c r="A37" s="37" t="s">
        <v>55</v>
      </c>
      <c r="B37" s="38" t="s">
        <v>718</v>
      </c>
      <c r="C37" s="278" t="s">
        <v>719</v>
      </c>
      <c r="D37" s="279"/>
      <c r="E37" s="280"/>
      <c r="F37" s="37" t="s">
        <v>712</v>
      </c>
      <c r="G37" s="39"/>
      <c r="H37" s="40">
        <v>4</v>
      </c>
      <c r="I37" s="41">
        <v>1748.37</v>
      </c>
      <c r="J37" s="41">
        <v>6993.46</v>
      </c>
      <c r="K37" s="41">
        <v>6993.46</v>
      </c>
      <c r="L37" s="42"/>
      <c r="M37" s="42"/>
      <c r="N37" s="42"/>
      <c r="O37" s="44">
        <v>9.7200000000000006</v>
      </c>
      <c r="P37" s="43">
        <v>0</v>
      </c>
      <c r="BZ37" s="36"/>
      <c r="CA37" s="55"/>
      <c r="CB37" s="2" t="s">
        <v>719</v>
      </c>
    </row>
    <row r="38" spans="1:80" s="6" customFormat="1" ht="45" x14ac:dyDescent="0.25">
      <c r="A38" s="37" t="s">
        <v>90</v>
      </c>
      <c r="B38" s="38" t="s">
        <v>720</v>
      </c>
      <c r="C38" s="278" t="s">
        <v>721</v>
      </c>
      <c r="D38" s="279"/>
      <c r="E38" s="280"/>
      <c r="F38" s="37" t="s">
        <v>619</v>
      </c>
      <c r="G38" s="39"/>
      <c r="H38" s="40">
        <v>12</v>
      </c>
      <c r="I38" s="41">
        <v>1824.76</v>
      </c>
      <c r="J38" s="41">
        <v>21897.05</v>
      </c>
      <c r="K38" s="41">
        <v>21897.05</v>
      </c>
      <c r="L38" s="42"/>
      <c r="M38" s="42"/>
      <c r="N38" s="42"/>
      <c r="O38" s="44">
        <v>29.28</v>
      </c>
      <c r="P38" s="43">
        <v>0</v>
      </c>
      <c r="BZ38" s="36"/>
      <c r="CA38" s="55"/>
      <c r="CB38" s="2" t="s">
        <v>721</v>
      </c>
    </row>
    <row r="39" spans="1:80" s="6" customFormat="1" ht="33.75" x14ac:dyDescent="0.25">
      <c r="A39" s="37" t="s">
        <v>93</v>
      </c>
      <c r="B39" s="38" t="s">
        <v>722</v>
      </c>
      <c r="C39" s="278" t="s">
        <v>723</v>
      </c>
      <c r="D39" s="279"/>
      <c r="E39" s="280"/>
      <c r="F39" s="37" t="s">
        <v>82</v>
      </c>
      <c r="G39" s="39"/>
      <c r="H39" s="40">
        <v>1</v>
      </c>
      <c r="I39" s="41">
        <v>61105.41</v>
      </c>
      <c r="J39" s="41">
        <v>61105.41</v>
      </c>
      <c r="K39" s="41">
        <v>61105.41</v>
      </c>
      <c r="L39" s="42"/>
      <c r="M39" s="42"/>
      <c r="N39" s="42"/>
      <c r="O39" s="43">
        <v>90</v>
      </c>
      <c r="P39" s="43">
        <v>0</v>
      </c>
      <c r="BZ39" s="36"/>
      <c r="CA39" s="55"/>
      <c r="CB39" s="2" t="s">
        <v>723</v>
      </c>
    </row>
    <row r="40" spans="1:80" s="6" customFormat="1" ht="15" x14ac:dyDescent="0.25">
      <c r="A40" s="289" t="s">
        <v>724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BZ40" s="36"/>
      <c r="CA40" s="55" t="s">
        <v>724</v>
      </c>
    </row>
    <row r="41" spans="1:80" s="6" customFormat="1" ht="22.5" x14ac:dyDescent="0.25">
      <c r="A41" s="37" t="s">
        <v>96</v>
      </c>
      <c r="B41" s="38" t="s">
        <v>716</v>
      </c>
      <c r="C41" s="278" t="s">
        <v>717</v>
      </c>
      <c r="D41" s="279"/>
      <c r="E41" s="280"/>
      <c r="F41" s="37" t="s">
        <v>82</v>
      </c>
      <c r="G41" s="39"/>
      <c r="H41" s="40">
        <v>6</v>
      </c>
      <c r="I41" s="41">
        <v>5785.3</v>
      </c>
      <c r="J41" s="41">
        <v>34711.870000000003</v>
      </c>
      <c r="K41" s="41">
        <v>34711.870000000003</v>
      </c>
      <c r="L41" s="42"/>
      <c r="M41" s="42"/>
      <c r="N41" s="42"/>
      <c r="O41" s="45">
        <v>48.6</v>
      </c>
      <c r="P41" s="43">
        <v>0</v>
      </c>
      <c r="BZ41" s="36"/>
      <c r="CA41" s="55"/>
      <c r="CB41" s="2" t="s">
        <v>717</v>
      </c>
    </row>
    <row r="42" spans="1:80" s="6" customFormat="1" ht="22.5" x14ac:dyDescent="0.25">
      <c r="A42" s="37" t="s">
        <v>99</v>
      </c>
      <c r="B42" s="38" t="s">
        <v>718</v>
      </c>
      <c r="C42" s="278" t="s">
        <v>719</v>
      </c>
      <c r="D42" s="279"/>
      <c r="E42" s="280"/>
      <c r="F42" s="37" t="s">
        <v>712</v>
      </c>
      <c r="G42" s="39"/>
      <c r="H42" s="40">
        <v>18</v>
      </c>
      <c r="I42" s="41">
        <v>1748.37</v>
      </c>
      <c r="J42" s="41">
        <v>31470.6</v>
      </c>
      <c r="K42" s="41">
        <v>31470.6</v>
      </c>
      <c r="L42" s="42"/>
      <c r="M42" s="42"/>
      <c r="N42" s="42"/>
      <c r="O42" s="44">
        <v>43.74</v>
      </c>
      <c r="P42" s="43">
        <v>0</v>
      </c>
      <c r="BZ42" s="36"/>
      <c r="CA42" s="55"/>
      <c r="CB42" s="2" t="s">
        <v>719</v>
      </c>
    </row>
    <row r="43" spans="1:80" s="6" customFormat="1" ht="45" x14ac:dyDescent="0.25">
      <c r="A43" s="37" t="s">
        <v>102</v>
      </c>
      <c r="B43" s="38" t="s">
        <v>720</v>
      </c>
      <c r="C43" s="278" t="s">
        <v>721</v>
      </c>
      <c r="D43" s="279"/>
      <c r="E43" s="280"/>
      <c r="F43" s="37" t="s">
        <v>619</v>
      </c>
      <c r="G43" s="39"/>
      <c r="H43" s="40">
        <v>36</v>
      </c>
      <c r="I43" s="41">
        <v>1824.76</v>
      </c>
      <c r="J43" s="41">
        <v>65691.14</v>
      </c>
      <c r="K43" s="41">
        <v>65691.14</v>
      </c>
      <c r="L43" s="42"/>
      <c r="M43" s="42"/>
      <c r="N43" s="42"/>
      <c r="O43" s="44">
        <v>87.84</v>
      </c>
      <c r="P43" s="43">
        <v>0</v>
      </c>
      <c r="BZ43" s="36"/>
      <c r="CA43" s="55"/>
      <c r="CB43" s="2" t="s">
        <v>721</v>
      </c>
    </row>
    <row r="44" spans="1:80" s="6" customFormat="1" ht="33.75" x14ac:dyDescent="0.25">
      <c r="A44" s="37" t="s">
        <v>105</v>
      </c>
      <c r="B44" s="38" t="s">
        <v>722</v>
      </c>
      <c r="C44" s="278" t="s">
        <v>723</v>
      </c>
      <c r="D44" s="279"/>
      <c r="E44" s="280"/>
      <c r="F44" s="37" t="s">
        <v>82</v>
      </c>
      <c r="G44" s="39"/>
      <c r="H44" s="40">
        <v>1</v>
      </c>
      <c r="I44" s="41">
        <v>61105.41</v>
      </c>
      <c r="J44" s="41">
        <v>61105.41</v>
      </c>
      <c r="K44" s="41">
        <v>61105.41</v>
      </c>
      <c r="L44" s="42"/>
      <c r="M44" s="42"/>
      <c r="N44" s="42"/>
      <c r="O44" s="43">
        <v>90</v>
      </c>
      <c r="P44" s="43">
        <v>0</v>
      </c>
      <c r="BZ44" s="36"/>
      <c r="CA44" s="55"/>
      <c r="CB44" s="2" t="s">
        <v>723</v>
      </c>
    </row>
    <row r="45" spans="1:80" s="6" customFormat="1" ht="15" x14ac:dyDescent="0.25">
      <c r="A45" s="289" t="s">
        <v>725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89"/>
      <c r="O45" s="289"/>
      <c r="P45" s="289"/>
      <c r="BZ45" s="36"/>
      <c r="CA45" s="55" t="s">
        <v>725</v>
      </c>
    </row>
    <row r="46" spans="1:80" s="6" customFormat="1" ht="33.75" x14ac:dyDescent="0.25">
      <c r="A46" s="37" t="s">
        <v>109</v>
      </c>
      <c r="B46" s="38" t="s">
        <v>726</v>
      </c>
      <c r="C46" s="278" t="s">
        <v>727</v>
      </c>
      <c r="D46" s="279"/>
      <c r="E46" s="280"/>
      <c r="F46" s="37" t="s">
        <v>82</v>
      </c>
      <c r="G46" s="39"/>
      <c r="H46" s="40">
        <v>2</v>
      </c>
      <c r="I46" s="41">
        <v>12765.5</v>
      </c>
      <c r="J46" s="41">
        <v>25530.98</v>
      </c>
      <c r="K46" s="41">
        <v>25530.98</v>
      </c>
      <c r="L46" s="42"/>
      <c r="M46" s="42"/>
      <c r="N46" s="42"/>
      <c r="O46" s="43">
        <v>36</v>
      </c>
      <c r="P46" s="43">
        <v>0</v>
      </c>
      <c r="BZ46" s="36"/>
      <c r="CA46" s="55"/>
      <c r="CB46" s="2" t="s">
        <v>727</v>
      </c>
    </row>
    <row r="47" spans="1:80" s="6" customFormat="1" ht="22.5" x14ac:dyDescent="0.25">
      <c r="A47" s="37" t="s">
        <v>113</v>
      </c>
      <c r="B47" s="38" t="s">
        <v>713</v>
      </c>
      <c r="C47" s="278" t="s">
        <v>714</v>
      </c>
      <c r="D47" s="279"/>
      <c r="E47" s="280"/>
      <c r="F47" s="37" t="s">
        <v>712</v>
      </c>
      <c r="G47" s="39"/>
      <c r="H47" s="40">
        <v>6</v>
      </c>
      <c r="I47" s="41">
        <v>1219.33</v>
      </c>
      <c r="J47" s="41">
        <v>7315.98</v>
      </c>
      <c r="K47" s="41">
        <v>7315.98</v>
      </c>
      <c r="L47" s="42"/>
      <c r="M47" s="42"/>
      <c r="N47" s="42"/>
      <c r="O47" s="44">
        <v>9.7200000000000006</v>
      </c>
      <c r="P47" s="43">
        <v>0</v>
      </c>
      <c r="BZ47" s="36"/>
      <c r="CA47" s="55"/>
      <c r="CB47" s="2" t="s">
        <v>714</v>
      </c>
    </row>
    <row r="48" spans="1:80" s="6" customFormat="1" ht="15" x14ac:dyDescent="0.25">
      <c r="A48" s="289" t="s">
        <v>728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BZ48" s="36"/>
      <c r="CA48" s="55" t="s">
        <v>728</v>
      </c>
    </row>
    <row r="49" spans="1:80" s="6" customFormat="1" ht="33.75" x14ac:dyDescent="0.25">
      <c r="A49" s="37" t="s">
        <v>116</v>
      </c>
      <c r="B49" s="38" t="s">
        <v>729</v>
      </c>
      <c r="C49" s="278" t="s">
        <v>730</v>
      </c>
      <c r="D49" s="279"/>
      <c r="E49" s="280"/>
      <c r="F49" s="37" t="s">
        <v>619</v>
      </c>
      <c r="G49" s="39"/>
      <c r="H49" s="40">
        <v>12</v>
      </c>
      <c r="I49" s="41">
        <v>59.83</v>
      </c>
      <c r="J49" s="44">
        <v>717.94</v>
      </c>
      <c r="K49" s="44">
        <v>717.94</v>
      </c>
      <c r="L49" s="42"/>
      <c r="M49" s="42"/>
      <c r="N49" s="42"/>
      <c r="O49" s="44">
        <v>0.96</v>
      </c>
      <c r="P49" s="43">
        <v>0</v>
      </c>
      <c r="BZ49" s="36"/>
      <c r="CA49" s="55"/>
      <c r="CB49" s="2" t="s">
        <v>730</v>
      </c>
    </row>
    <row r="50" spans="1:80" s="6" customFormat="1" ht="22.5" x14ac:dyDescent="0.25">
      <c r="A50" s="37" t="s">
        <v>119</v>
      </c>
      <c r="B50" s="38" t="s">
        <v>731</v>
      </c>
      <c r="C50" s="278" t="s">
        <v>732</v>
      </c>
      <c r="D50" s="279"/>
      <c r="E50" s="280"/>
      <c r="F50" s="37" t="s">
        <v>619</v>
      </c>
      <c r="G50" s="39"/>
      <c r="H50" s="40">
        <v>12</v>
      </c>
      <c r="I50" s="41">
        <v>1346.14</v>
      </c>
      <c r="J50" s="41">
        <v>16153.56</v>
      </c>
      <c r="K50" s="41">
        <v>16153.56</v>
      </c>
      <c r="L50" s="42"/>
      <c r="M50" s="42"/>
      <c r="N50" s="42"/>
      <c r="O50" s="45">
        <v>21.6</v>
      </c>
      <c r="P50" s="43">
        <v>0</v>
      </c>
      <c r="BZ50" s="36"/>
      <c r="CA50" s="55"/>
      <c r="CB50" s="2" t="s">
        <v>732</v>
      </c>
    </row>
    <row r="51" spans="1:80" s="6" customFormat="1" ht="15" x14ac:dyDescent="0.25">
      <c r="A51" s="289" t="s">
        <v>733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89"/>
      <c r="M51" s="289"/>
      <c r="N51" s="289"/>
      <c r="O51" s="289"/>
      <c r="P51" s="289"/>
      <c r="BZ51" s="36"/>
      <c r="CA51" s="55" t="s">
        <v>733</v>
      </c>
    </row>
    <row r="52" spans="1:80" s="6" customFormat="1" ht="22.5" x14ac:dyDescent="0.25">
      <c r="A52" s="37" t="s">
        <v>123</v>
      </c>
      <c r="B52" s="38" t="s">
        <v>734</v>
      </c>
      <c r="C52" s="278" t="s">
        <v>735</v>
      </c>
      <c r="D52" s="279"/>
      <c r="E52" s="280"/>
      <c r="F52" s="37" t="s">
        <v>712</v>
      </c>
      <c r="G52" s="39"/>
      <c r="H52" s="40">
        <v>24</v>
      </c>
      <c r="I52" s="41">
        <v>5960.3</v>
      </c>
      <c r="J52" s="41">
        <v>143047.25</v>
      </c>
      <c r="K52" s="41">
        <v>143047.25</v>
      </c>
      <c r="L52" s="42"/>
      <c r="M52" s="42"/>
      <c r="N52" s="42"/>
      <c r="O52" s="44">
        <v>213.84</v>
      </c>
      <c r="P52" s="43">
        <v>0</v>
      </c>
      <c r="BZ52" s="36"/>
      <c r="CA52" s="55"/>
      <c r="CB52" s="2" t="s">
        <v>735</v>
      </c>
    </row>
    <row r="53" spans="1:80" s="6" customFormat="1" ht="45" x14ac:dyDescent="0.25">
      <c r="A53" s="37" t="s">
        <v>126</v>
      </c>
      <c r="B53" s="38" t="s">
        <v>736</v>
      </c>
      <c r="C53" s="278" t="s">
        <v>737</v>
      </c>
      <c r="D53" s="279"/>
      <c r="E53" s="280"/>
      <c r="F53" s="37" t="s">
        <v>619</v>
      </c>
      <c r="G53" s="39"/>
      <c r="H53" s="40">
        <v>39</v>
      </c>
      <c r="I53" s="41">
        <v>1211.51</v>
      </c>
      <c r="J53" s="41">
        <v>47249.17</v>
      </c>
      <c r="K53" s="41">
        <v>47249.17</v>
      </c>
      <c r="L53" s="42"/>
      <c r="M53" s="42"/>
      <c r="N53" s="42"/>
      <c r="O53" s="44">
        <v>63.18</v>
      </c>
      <c r="P53" s="43">
        <v>0</v>
      </c>
      <c r="BZ53" s="36"/>
      <c r="CA53" s="55"/>
      <c r="CB53" s="2" t="s">
        <v>737</v>
      </c>
    </row>
    <row r="54" spans="1:80" s="6" customFormat="1" ht="15" x14ac:dyDescent="0.25">
      <c r="A54" s="289" t="s">
        <v>738</v>
      </c>
      <c r="B54" s="289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BZ54" s="36"/>
      <c r="CA54" s="55" t="s">
        <v>738</v>
      </c>
    </row>
    <row r="55" spans="1:80" s="6" customFormat="1" ht="15" x14ac:dyDescent="0.25">
      <c r="A55" s="289" t="s">
        <v>739</v>
      </c>
      <c r="B55" s="289"/>
      <c r="C55" s="289"/>
      <c r="D55" s="289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BZ55" s="36"/>
      <c r="CA55" s="55" t="s">
        <v>739</v>
      </c>
    </row>
    <row r="56" spans="1:80" s="6" customFormat="1" ht="22.5" x14ac:dyDescent="0.25">
      <c r="A56" s="37" t="s">
        <v>130</v>
      </c>
      <c r="B56" s="38" t="s">
        <v>740</v>
      </c>
      <c r="C56" s="278" t="s">
        <v>741</v>
      </c>
      <c r="D56" s="279"/>
      <c r="E56" s="280"/>
      <c r="F56" s="37" t="s">
        <v>712</v>
      </c>
      <c r="G56" s="39"/>
      <c r="H56" s="40">
        <v>30</v>
      </c>
      <c r="I56" s="41">
        <v>1137.83</v>
      </c>
      <c r="J56" s="41">
        <v>34134.89</v>
      </c>
      <c r="K56" s="41">
        <v>34134.89</v>
      </c>
      <c r="L56" s="42"/>
      <c r="M56" s="42"/>
      <c r="N56" s="42"/>
      <c r="O56" s="45">
        <v>48.6</v>
      </c>
      <c r="P56" s="43">
        <v>0</v>
      </c>
      <c r="BZ56" s="36"/>
      <c r="CA56" s="55"/>
      <c r="CB56" s="2" t="s">
        <v>741</v>
      </c>
    </row>
    <row r="57" spans="1:80" s="6" customFormat="1" ht="33.75" x14ac:dyDescent="0.25">
      <c r="A57" s="37" t="s">
        <v>133</v>
      </c>
      <c r="B57" s="38" t="s">
        <v>742</v>
      </c>
      <c r="C57" s="278" t="s">
        <v>743</v>
      </c>
      <c r="D57" s="279"/>
      <c r="E57" s="280"/>
      <c r="F57" s="37" t="s">
        <v>82</v>
      </c>
      <c r="G57" s="39"/>
      <c r="H57" s="40">
        <v>30</v>
      </c>
      <c r="I57" s="41">
        <v>15427.5</v>
      </c>
      <c r="J57" s="41">
        <v>462824.93</v>
      </c>
      <c r="K57" s="41">
        <v>462824.93</v>
      </c>
      <c r="L57" s="42"/>
      <c r="M57" s="42"/>
      <c r="N57" s="42"/>
      <c r="O57" s="43">
        <v>648</v>
      </c>
      <c r="P57" s="43">
        <v>0</v>
      </c>
      <c r="BZ57" s="36"/>
      <c r="CA57" s="55"/>
      <c r="CB57" s="2" t="s">
        <v>743</v>
      </c>
    </row>
    <row r="58" spans="1:80" s="6" customFormat="1" ht="56.25" x14ac:dyDescent="0.25">
      <c r="A58" s="37" t="s">
        <v>137</v>
      </c>
      <c r="B58" s="38" t="s">
        <v>744</v>
      </c>
      <c r="C58" s="278" t="s">
        <v>745</v>
      </c>
      <c r="D58" s="279"/>
      <c r="E58" s="280"/>
      <c r="F58" s="37" t="s">
        <v>82</v>
      </c>
      <c r="G58" s="39"/>
      <c r="H58" s="40">
        <v>30</v>
      </c>
      <c r="I58" s="41">
        <v>14665.29</v>
      </c>
      <c r="J58" s="41">
        <v>439958.95</v>
      </c>
      <c r="K58" s="41">
        <v>439958.95</v>
      </c>
      <c r="L58" s="42"/>
      <c r="M58" s="42"/>
      <c r="N58" s="42"/>
      <c r="O58" s="43">
        <v>648</v>
      </c>
      <c r="P58" s="43">
        <v>0</v>
      </c>
      <c r="BZ58" s="36"/>
      <c r="CA58" s="55"/>
      <c r="CB58" s="2" t="s">
        <v>745</v>
      </c>
    </row>
    <row r="59" spans="1:80" s="6" customFormat="1" ht="22.5" x14ac:dyDescent="0.25">
      <c r="A59" s="37" t="s">
        <v>141</v>
      </c>
      <c r="B59" s="38" t="s">
        <v>746</v>
      </c>
      <c r="C59" s="278" t="s">
        <v>747</v>
      </c>
      <c r="D59" s="279"/>
      <c r="E59" s="280"/>
      <c r="F59" s="37" t="s">
        <v>712</v>
      </c>
      <c r="G59" s="39"/>
      <c r="H59" s="40">
        <v>30</v>
      </c>
      <c r="I59" s="41">
        <v>1914.82</v>
      </c>
      <c r="J59" s="41">
        <v>57444.71</v>
      </c>
      <c r="K59" s="41">
        <v>57444.71</v>
      </c>
      <c r="L59" s="42"/>
      <c r="M59" s="42"/>
      <c r="N59" s="42"/>
      <c r="O59" s="43">
        <v>81</v>
      </c>
      <c r="P59" s="43">
        <v>0</v>
      </c>
      <c r="BZ59" s="36"/>
      <c r="CA59" s="55"/>
      <c r="CB59" s="2" t="s">
        <v>747</v>
      </c>
    </row>
    <row r="60" spans="1:80" s="6" customFormat="1" ht="15" x14ac:dyDescent="0.25">
      <c r="A60" s="289" t="s">
        <v>748</v>
      </c>
      <c r="B60" s="289"/>
      <c r="C60" s="289"/>
      <c r="D60" s="289"/>
      <c r="E60" s="289"/>
      <c r="F60" s="289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BZ60" s="36"/>
      <c r="CA60" s="55" t="s">
        <v>748</v>
      </c>
    </row>
    <row r="61" spans="1:80" s="6" customFormat="1" ht="33.75" x14ac:dyDescent="0.25">
      <c r="A61" s="37" t="s">
        <v>142</v>
      </c>
      <c r="B61" s="38" t="s">
        <v>749</v>
      </c>
      <c r="C61" s="278" t="s">
        <v>750</v>
      </c>
      <c r="D61" s="279"/>
      <c r="E61" s="280"/>
      <c r="F61" s="37" t="s">
        <v>82</v>
      </c>
      <c r="G61" s="39"/>
      <c r="H61" s="40">
        <v>30</v>
      </c>
      <c r="I61" s="41">
        <v>3191.37</v>
      </c>
      <c r="J61" s="41">
        <v>95741.19</v>
      </c>
      <c r="K61" s="41">
        <v>95741.19</v>
      </c>
      <c r="L61" s="42"/>
      <c r="M61" s="42"/>
      <c r="N61" s="42"/>
      <c r="O61" s="43">
        <v>135</v>
      </c>
      <c r="P61" s="43">
        <v>0</v>
      </c>
      <c r="BZ61" s="36"/>
      <c r="CA61" s="55"/>
      <c r="CB61" s="2" t="s">
        <v>750</v>
      </c>
    </row>
    <row r="62" spans="1:80" s="6" customFormat="1" ht="22.5" x14ac:dyDescent="0.25">
      <c r="A62" s="37" t="s">
        <v>145</v>
      </c>
      <c r="B62" s="38" t="s">
        <v>710</v>
      </c>
      <c r="C62" s="278" t="s">
        <v>711</v>
      </c>
      <c r="D62" s="279"/>
      <c r="E62" s="280"/>
      <c r="F62" s="37" t="s">
        <v>712</v>
      </c>
      <c r="G62" s="39"/>
      <c r="H62" s="40">
        <v>30</v>
      </c>
      <c r="I62" s="41">
        <v>1829.88</v>
      </c>
      <c r="J62" s="41">
        <v>54896.27</v>
      </c>
      <c r="K62" s="41">
        <v>54896.27</v>
      </c>
      <c r="L62" s="42"/>
      <c r="M62" s="42"/>
      <c r="N62" s="42"/>
      <c r="O62" s="45">
        <v>72.900000000000006</v>
      </c>
      <c r="P62" s="43">
        <v>0</v>
      </c>
      <c r="BZ62" s="36"/>
      <c r="CA62" s="55"/>
      <c r="CB62" s="2" t="s">
        <v>711</v>
      </c>
    </row>
    <row r="63" spans="1:80" s="6" customFormat="1" ht="22.5" x14ac:dyDescent="0.25">
      <c r="A63" s="37" t="s">
        <v>149</v>
      </c>
      <c r="B63" s="38" t="s">
        <v>713</v>
      </c>
      <c r="C63" s="278" t="s">
        <v>714</v>
      </c>
      <c r="D63" s="279"/>
      <c r="E63" s="280"/>
      <c r="F63" s="37" t="s">
        <v>712</v>
      </c>
      <c r="G63" s="39"/>
      <c r="H63" s="40">
        <v>360</v>
      </c>
      <c r="I63" s="41">
        <v>1219.33</v>
      </c>
      <c r="J63" s="41">
        <v>438958.4</v>
      </c>
      <c r="K63" s="41">
        <v>438958.4</v>
      </c>
      <c r="L63" s="42"/>
      <c r="M63" s="42"/>
      <c r="N63" s="42"/>
      <c r="O63" s="45">
        <v>583.20000000000005</v>
      </c>
      <c r="P63" s="43">
        <v>0</v>
      </c>
      <c r="BZ63" s="36"/>
      <c r="CA63" s="55"/>
      <c r="CB63" s="2" t="s">
        <v>714</v>
      </c>
    </row>
    <row r="64" spans="1:80" s="6" customFormat="1" ht="15" x14ac:dyDescent="0.25">
      <c r="A64" s="289" t="s">
        <v>751</v>
      </c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BZ64" s="36"/>
      <c r="CA64" s="55" t="s">
        <v>751</v>
      </c>
    </row>
    <row r="65" spans="1:80" s="6" customFormat="1" ht="33.75" x14ac:dyDescent="0.25">
      <c r="A65" s="37" t="s">
        <v>151</v>
      </c>
      <c r="B65" s="38" t="s">
        <v>752</v>
      </c>
      <c r="C65" s="278" t="s">
        <v>753</v>
      </c>
      <c r="D65" s="279"/>
      <c r="E65" s="280"/>
      <c r="F65" s="37" t="s">
        <v>82</v>
      </c>
      <c r="G65" s="39"/>
      <c r="H65" s="40">
        <v>30</v>
      </c>
      <c r="I65" s="41">
        <v>4467.93</v>
      </c>
      <c r="J65" s="41">
        <v>134037.67000000001</v>
      </c>
      <c r="K65" s="41">
        <v>134037.67000000001</v>
      </c>
      <c r="L65" s="42"/>
      <c r="M65" s="42"/>
      <c r="N65" s="42"/>
      <c r="O65" s="43">
        <v>189</v>
      </c>
      <c r="P65" s="43">
        <v>0</v>
      </c>
      <c r="BZ65" s="36"/>
      <c r="CA65" s="55"/>
      <c r="CB65" s="2" t="s">
        <v>753</v>
      </c>
    </row>
    <row r="66" spans="1:80" s="6" customFormat="1" ht="22.5" x14ac:dyDescent="0.25">
      <c r="A66" s="37" t="s">
        <v>155</v>
      </c>
      <c r="B66" s="38" t="s">
        <v>710</v>
      </c>
      <c r="C66" s="278" t="s">
        <v>711</v>
      </c>
      <c r="D66" s="279"/>
      <c r="E66" s="280"/>
      <c r="F66" s="37" t="s">
        <v>712</v>
      </c>
      <c r="G66" s="39"/>
      <c r="H66" s="40">
        <v>30</v>
      </c>
      <c r="I66" s="41">
        <v>1829.88</v>
      </c>
      <c r="J66" s="41">
        <v>54896.27</v>
      </c>
      <c r="K66" s="41">
        <v>54896.27</v>
      </c>
      <c r="L66" s="42"/>
      <c r="M66" s="42"/>
      <c r="N66" s="42"/>
      <c r="O66" s="45">
        <v>72.900000000000006</v>
      </c>
      <c r="P66" s="43">
        <v>0</v>
      </c>
      <c r="BZ66" s="36"/>
      <c r="CA66" s="55"/>
      <c r="CB66" s="2" t="s">
        <v>711</v>
      </c>
    </row>
    <row r="67" spans="1:80" s="6" customFormat="1" ht="22.5" x14ac:dyDescent="0.25">
      <c r="A67" s="37" t="s">
        <v>159</v>
      </c>
      <c r="B67" s="38" t="s">
        <v>713</v>
      </c>
      <c r="C67" s="278" t="s">
        <v>714</v>
      </c>
      <c r="D67" s="279"/>
      <c r="E67" s="280"/>
      <c r="F67" s="37" t="s">
        <v>712</v>
      </c>
      <c r="G67" s="39"/>
      <c r="H67" s="40">
        <v>30</v>
      </c>
      <c r="I67" s="41">
        <v>1219.33</v>
      </c>
      <c r="J67" s="41">
        <v>36579.870000000003</v>
      </c>
      <c r="K67" s="41">
        <v>36579.870000000003</v>
      </c>
      <c r="L67" s="42"/>
      <c r="M67" s="42"/>
      <c r="N67" s="42"/>
      <c r="O67" s="45">
        <v>48.6</v>
      </c>
      <c r="P67" s="43">
        <v>0</v>
      </c>
      <c r="BZ67" s="36"/>
      <c r="CA67" s="55"/>
      <c r="CB67" s="2" t="s">
        <v>714</v>
      </c>
    </row>
    <row r="68" spans="1:80" s="6" customFormat="1" ht="15" x14ac:dyDescent="0.25">
      <c r="A68" s="289" t="s">
        <v>754</v>
      </c>
      <c r="B68" s="289"/>
      <c r="C68" s="289"/>
      <c r="D68" s="289"/>
      <c r="E68" s="289"/>
      <c r="F68" s="289"/>
      <c r="G68" s="289"/>
      <c r="H68" s="289"/>
      <c r="I68" s="289"/>
      <c r="J68" s="289"/>
      <c r="K68" s="289"/>
      <c r="L68" s="289"/>
      <c r="M68" s="289"/>
      <c r="N68" s="289"/>
      <c r="O68" s="289"/>
      <c r="P68" s="289"/>
      <c r="BZ68" s="36"/>
      <c r="CA68" s="55" t="s">
        <v>754</v>
      </c>
    </row>
    <row r="69" spans="1:80" s="6" customFormat="1" ht="33.75" x14ac:dyDescent="0.25">
      <c r="A69" s="37" t="s">
        <v>163</v>
      </c>
      <c r="B69" s="38" t="s">
        <v>755</v>
      </c>
      <c r="C69" s="278" t="s">
        <v>756</v>
      </c>
      <c r="D69" s="279"/>
      <c r="E69" s="280"/>
      <c r="F69" s="37" t="s">
        <v>82</v>
      </c>
      <c r="G69" s="39"/>
      <c r="H69" s="40">
        <v>2</v>
      </c>
      <c r="I69" s="41">
        <v>9928.7199999999993</v>
      </c>
      <c r="J69" s="41">
        <v>19857.439999999999</v>
      </c>
      <c r="K69" s="41">
        <v>19857.439999999999</v>
      </c>
      <c r="L69" s="42"/>
      <c r="M69" s="42"/>
      <c r="N69" s="42"/>
      <c r="O69" s="43">
        <v>28</v>
      </c>
      <c r="P69" s="43">
        <v>0</v>
      </c>
      <c r="BZ69" s="36"/>
      <c r="CA69" s="55"/>
      <c r="CB69" s="2" t="s">
        <v>756</v>
      </c>
    </row>
    <row r="70" spans="1:80" s="6" customFormat="1" ht="22.5" x14ac:dyDescent="0.25">
      <c r="A70" s="37" t="s">
        <v>166</v>
      </c>
      <c r="B70" s="38" t="s">
        <v>713</v>
      </c>
      <c r="C70" s="278" t="s">
        <v>714</v>
      </c>
      <c r="D70" s="279"/>
      <c r="E70" s="280"/>
      <c r="F70" s="37" t="s">
        <v>712</v>
      </c>
      <c r="G70" s="39"/>
      <c r="H70" s="40">
        <v>6</v>
      </c>
      <c r="I70" s="41">
        <v>1219.33</v>
      </c>
      <c r="J70" s="41">
        <v>7315.98</v>
      </c>
      <c r="K70" s="41">
        <v>7315.98</v>
      </c>
      <c r="L70" s="42"/>
      <c r="M70" s="42"/>
      <c r="N70" s="42"/>
      <c r="O70" s="44">
        <v>9.7200000000000006</v>
      </c>
      <c r="P70" s="43">
        <v>0</v>
      </c>
      <c r="BZ70" s="36"/>
      <c r="CA70" s="55"/>
      <c r="CB70" s="2" t="s">
        <v>714</v>
      </c>
    </row>
    <row r="71" spans="1:80" s="6" customFormat="1" ht="15" x14ac:dyDescent="0.25">
      <c r="A71" s="289" t="s">
        <v>757</v>
      </c>
      <c r="B71" s="289"/>
      <c r="C71" s="289"/>
      <c r="D71" s="289"/>
      <c r="E71" s="289"/>
      <c r="F71" s="289"/>
      <c r="G71" s="289"/>
      <c r="H71" s="289"/>
      <c r="I71" s="289"/>
      <c r="J71" s="289"/>
      <c r="K71" s="289"/>
      <c r="L71" s="289"/>
      <c r="M71" s="289"/>
      <c r="N71" s="289"/>
      <c r="O71" s="289"/>
      <c r="P71" s="289"/>
      <c r="BZ71" s="36"/>
      <c r="CA71" s="55" t="s">
        <v>757</v>
      </c>
    </row>
    <row r="72" spans="1:80" s="6" customFormat="1" ht="22.5" x14ac:dyDescent="0.25">
      <c r="A72" s="37" t="s">
        <v>170</v>
      </c>
      <c r="B72" s="38" t="s">
        <v>758</v>
      </c>
      <c r="C72" s="278" t="s">
        <v>759</v>
      </c>
      <c r="D72" s="279"/>
      <c r="E72" s="280"/>
      <c r="F72" s="37" t="s">
        <v>82</v>
      </c>
      <c r="G72" s="39"/>
      <c r="H72" s="40">
        <v>1</v>
      </c>
      <c r="I72" s="41">
        <v>3856.87</v>
      </c>
      <c r="J72" s="41">
        <v>3856.87</v>
      </c>
      <c r="K72" s="41">
        <v>3856.87</v>
      </c>
      <c r="L72" s="42"/>
      <c r="M72" s="42"/>
      <c r="N72" s="42"/>
      <c r="O72" s="45">
        <v>5.4</v>
      </c>
      <c r="P72" s="43">
        <v>0</v>
      </c>
      <c r="BZ72" s="36"/>
      <c r="CA72" s="55"/>
      <c r="CB72" s="2" t="s">
        <v>759</v>
      </c>
    </row>
    <row r="73" spans="1:80" s="6" customFormat="1" ht="22.5" x14ac:dyDescent="0.25">
      <c r="A73" s="37" t="s">
        <v>173</v>
      </c>
      <c r="B73" s="38" t="s">
        <v>718</v>
      </c>
      <c r="C73" s="278" t="s">
        <v>719</v>
      </c>
      <c r="D73" s="279"/>
      <c r="E73" s="280"/>
      <c r="F73" s="37" t="s">
        <v>712</v>
      </c>
      <c r="G73" s="39"/>
      <c r="H73" s="40">
        <v>1</v>
      </c>
      <c r="I73" s="41">
        <v>1748.37</v>
      </c>
      <c r="J73" s="41">
        <v>1748.37</v>
      </c>
      <c r="K73" s="41">
        <v>1748.37</v>
      </c>
      <c r="L73" s="42"/>
      <c r="M73" s="42"/>
      <c r="N73" s="42"/>
      <c r="O73" s="44">
        <v>2.4300000000000002</v>
      </c>
      <c r="P73" s="43">
        <v>0</v>
      </c>
      <c r="BZ73" s="36"/>
      <c r="CA73" s="55"/>
      <c r="CB73" s="2" t="s">
        <v>719</v>
      </c>
    </row>
    <row r="74" spans="1:80" s="6" customFormat="1" ht="22.5" x14ac:dyDescent="0.25">
      <c r="A74" s="37" t="s">
        <v>176</v>
      </c>
      <c r="B74" s="38" t="s">
        <v>718</v>
      </c>
      <c r="C74" s="278" t="s">
        <v>719</v>
      </c>
      <c r="D74" s="279"/>
      <c r="E74" s="280"/>
      <c r="F74" s="37" t="s">
        <v>712</v>
      </c>
      <c r="G74" s="39"/>
      <c r="H74" s="40">
        <v>1</v>
      </c>
      <c r="I74" s="41">
        <v>1748.37</v>
      </c>
      <c r="J74" s="41">
        <v>1748.37</v>
      </c>
      <c r="K74" s="41">
        <v>1748.37</v>
      </c>
      <c r="L74" s="42"/>
      <c r="M74" s="42"/>
      <c r="N74" s="42"/>
      <c r="O74" s="44">
        <v>2.4300000000000002</v>
      </c>
      <c r="P74" s="43">
        <v>0</v>
      </c>
      <c r="BZ74" s="36"/>
      <c r="CA74" s="55"/>
      <c r="CB74" s="2" t="s">
        <v>719</v>
      </c>
    </row>
    <row r="75" spans="1:80" s="6" customFormat="1" ht="45" x14ac:dyDescent="0.25">
      <c r="A75" s="37" t="s">
        <v>180</v>
      </c>
      <c r="B75" s="38" t="s">
        <v>760</v>
      </c>
      <c r="C75" s="278" t="s">
        <v>761</v>
      </c>
      <c r="D75" s="279"/>
      <c r="E75" s="280"/>
      <c r="F75" s="37" t="s">
        <v>619</v>
      </c>
      <c r="G75" s="39"/>
      <c r="H75" s="40">
        <v>6</v>
      </c>
      <c r="I75" s="41">
        <v>613.23</v>
      </c>
      <c r="J75" s="41">
        <v>3679.43</v>
      </c>
      <c r="K75" s="41">
        <v>3679.43</v>
      </c>
      <c r="L75" s="42"/>
      <c r="M75" s="42"/>
      <c r="N75" s="42"/>
      <c r="O75" s="44">
        <v>4.92</v>
      </c>
      <c r="P75" s="43">
        <v>0</v>
      </c>
      <c r="BZ75" s="36"/>
      <c r="CA75" s="55"/>
      <c r="CB75" s="2" t="s">
        <v>761</v>
      </c>
    </row>
    <row r="76" spans="1:80" s="6" customFormat="1" ht="15" x14ac:dyDescent="0.25">
      <c r="A76" s="289" t="s">
        <v>762</v>
      </c>
      <c r="B76" s="289"/>
      <c r="C76" s="289"/>
      <c r="D76" s="289"/>
      <c r="E76" s="289"/>
      <c r="F76" s="289"/>
      <c r="G76" s="289"/>
      <c r="H76" s="289"/>
      <c r="I76" s="289"/>
      <c r="J76" s="289"/>
      <c r="K76" s="289"/>
      <c r="L76" s="289"/>
      <c r="M76" s="289"/>
      <c r="N76" s="289"/>
      <c r="O76" s="289"/>
      <c r="P76" s="289"/>
      <c r="BZ76" s="36"/>
      <c r="CA76" s="55" t="s">
        <v>762</v>
      </c>
    </row>
    <row r="77" spans="1:80" s="6" customFormat="1" ht="33.75" x14ac:dyDescent="0.25">
      <c r="A77" s="37" t="s">
        <v>184</v>
      </c>
      <c r="B77" s="38" t="s">
        <v>729</v>
      </c>
      <c r="C77" s="278" t="s">
        <v>730</v>
      </c>
      <c r="D77" s="279"/>
      <c r="E77" s="280"/>
      <c r="F77" s="37" t="s">
        <v>619</v>
      </c>
      <c r="G77" s="39"/>
      <c r="H77" s="40">
        <v>63</v>
      </c>
      <c r="I77" s="41">
        <v>59.83</v>
      </c>
      <c r="J77" s="41">
        <v>3769.16</v>
      </c>
      <c r="K77" s="41">
        <v>3769.16</v>
      </c>
      <c r="L77" s="42"/>
      <c r="M77" s="42"/>
      <c r="N77" s="42"/>
      <c r="O77" s="44">
        <v>5.04</v>
      </c>
      <c r="P77" s="43">
        <v>0</v>
      </c>
      <c r="BZ77" s="36"/>
      <c r="CA77" s="55"/>
      <c r="CB77" s="2" t="s">
        <v>730</v>
      </c>
    </row>
    <row r="78" spans="1:80" s="6" customFormat="1" ht="22.5" x14ac:dyDescent="0.25">
      <c r="A78" s="37" t="s">
        <v>187</v>
      </c>
      <c r="B78" s="38" t="s">
        <v>731</v>
      </c>
      <c r="C78" s="278" t="s">
        <v>732</v>
      </c>
      <c r="D78" s="279"/>
      <c r="E78" s="280"/>
      <c r="F78" s="37" t="s">
        <v>619</v>
      </c>
      <c r="G78" s="39"/>
      <c r="H78" s="40">
        <v>21</v>
      </c>
      <c r="I78" s="41">
        <v>1346.14</v>
      </c>
      <c r="J78" s="41">
        <v>28268.74</v>
      </c>
      <c r="K78" s="41">
        <v>28268.74</v>
      </c>
      <c r="L78" s="42"/>
      <c r="M78" s="42"/>
      <c r="N78" s="42"/>
      <c r="O78" s="45">
        <v>37.799999999999997</v>
      </c>
      <c r="P78" s="43">
        <v>0</v>
      </c>
      <c r="BZ78" s="36"/>
      <c r="CA78" s="55"/>
      <c r="CB78" s="2" t="s">
        <v>732</v>
      </c>
    </row>
    <row r="79" spans="1:80" s="6" customFormat="1" ht="15" x14ac:dyDescent="0.25">
      <c r="A79" s="289" t="s">
        <v>763</v>
      </c>
      <c r="B79" s="289"/>
      <c r="C79" s="289"/>
      <c r="D79" s="289"/>
      <c r="E79" s="289"/>
      <c r="F79" s="289"/>
      <c r="G79" s="289"/>
      <c r="H79" s="289"/>
      <c r="I79" s="289"/>
      <c r="J79" s="289"/>
      <c r="K79" s="289"/>
      <c r="L79" s="289"/>
      <c r="M79" s="289"/>
      <c r="N79" s="289"/>
      <c r="O79" s="289"/>
      <c r="P79" s="289"/>
      <c r="BZ79" s="36"/>
      <c r="CA79" s="55" t="s">
        <v>763</v>
      </c>
    </row>
    <row r="80" spans="1:80" s="6" customFormat="1" ht="33.75" x14ac:dyDescent="0.25">
      <c r="A80" s="37" t="s">
        <v>190</v>
      </c>
      <c r="B80" s="38" t="s">
        <v>764</v>
      </c>
      <c r="C80" s="278" t="s">
        <v>765</v>
      </c>
      <c r="D80" s="279"/>
      <c r="E80" s="280"/>
      <c r="F80" s="37" t="s">
        <v>82</v>
      </c>
      <c r="G80" s="39"/>
      <c r="H80" s="40">
        <v>6</v>
      </c>
      <c r="I80" s="41">
        <v>1211.51</v>
      </c>
      <c r="J80" s="41">
        <v>7269.11</v>
      </c>
      <c r="K80" s="41">
        <v>7269.11</v>
      </c>
      <c r="L80" s="42"/>
      <c r="M80" s="42"/>
      <c r="N80" s="42"/>
      <c r="O80" s="44">
        <v>9.7200000000000006</v>
      </c>
      <c r="P80" s="43">
        <v>0</v>
      </c>
      <c r="BZ80" s="36"/>
      <c r="CA80" s="55"/>
      <c r="CB80" s="2" t="s">
        <v>765</v>
      </c>
    </row>
    <row r="81" spans="1:80" s="6" customFormat="1" ht="22.5" x14ac:dyDescent="0.25">
      <c r="A81" s="37" t="s">
        <v>191</v>
      </c>
      <c r="B81" s="38" t="s">
        <v>766</v>
      </c>
      <c r="C81" s="278" t="s">
        <v>767</v>
      </c>
      <c r="D81" s="279"/>
      <c r="E81" s="280"/>
      <c r="F81" s="37" t="s">
        <v>712</v>
      </c>
      <c r="G81" s="39"/>
      <c r="H81" s="40">
        <v>2</v>
      </c>
      <c r="I81" s="41">
        <v>3251.39</v>
      </c>
      <c r="J81" s="41">
        <v>6502.79</v>
      </c>
      <c r="K81" s="41">
        <v>6502.79</v>
      </c>
      <c r="L81" s="42"/>
      <c r="M81" s="42"/>
      <c r="N81" s="42"/>
      <c r="O81" s="44">
        <v>9.7200000000000006</v>
      </c>
      <c r="P81" s="43">
        <v>0</v>
      </c>
      <c r="BZ81" s="36"/>
      <c r="CA81" s="55"/>
      <c r="CB81" s="2" t="s">
        <v>767</v>
      </c>
    </row>
    <row r="82" spans="1:80" s="6" customFormat="1" ht="15" x14ac:dyDescent="0.25">
      <c r="A82" s="289" t="s">
        <v>768</v>
      </c>
      <c r="B82" s="289"/>
      <c r="C82" s="289"/>
      <c r="D82" s="289"/>
      <c r="E82" s="289"/>
      <c r="F82" s="289"/>
      <c r="G82" s="289"/>
      <c r="H82" s="289"/>
      <c r="I82" s="289"/>
      <c r="J82" s="289"/>
      <c r="K82" s="289"/>
      <c r="L82" s="289"/>
      <c r="M82" s="289"/>
      <c r="N82" s="289"/>
      <c r="O82" s="289"/>
      <c r="P82" s="289"/>
      <c r="BZ82" s="36"/>
      <c r="CA82" s="55" t="s">
        <v>768</v>
      </c>
    </row>
    <row r="83" spans="1:80" s="6" customFormat="1" ht="33.75" x14ac:dyDescent="0.25">
      <c r="A83" s="37" t="s">
        <v>192</v>
      </c>
      <c r="B83" s="38" t="s">
        <v>769</v>
      </c>
      <c r="C83" s="278" t="s">
        <v>770</v>
      </c>
      <c r="D83" s="279"/>
      <c r="E83" s="280"/>
      <c r="F83" s="37" t="s">
        <v>82</v>
      </c>
      <c r="G83" s="39"/>
      <c r="H83" s="40">
        <v>3</v>
      </c>
      <c r="I83" s="41">
        <v>42245.73</v>
      </c>
      <c r="J83" s="41">
        <v>126737.2</v>
      </c>
      <c r="K83" s="41">
        <v>126737.2</v>
      </c>
      <c r="L83" s="42"/>
      <c r="M83" s="42"/>
      <c r="N83" s="42"/>
      <c r="O83" s="45">
        <v>167.4</v>
      </c>
      <c r="P83" s="43">
        <v>0</v>
      </c>
      <c r="BZ83" s="36"/>
      <c r="CA83" s="55"/>
      <c r="CB83" s="2" t="s">
        <v>770</v>
      </c>
    </row>
    <row r="84" spans="1:80" s="6" customFormat="1" ht="22.5" x14ac:dyDescent="0.25">
      <c r="A84" s="37" t="s">
        <v>196</v>
      </c>
      <c r="B84" s="38" t="s">
        <v>771</v>
      </c>
      <c r="C84" s="278" t="s">
        <v>772</v>
      </c>
      <c r="D84" s="279"/>
      <c r="E84" s="280"/>
      <c r="F84" s="37" t="s">
        <v>712</v>
      </c>
      <c r="G84" s="39"/>
      <c r="H84" s="40">
        <v>9</v>
      </c>
      <c r="I84" s="41">
        <v>1829.88</v>
      </c>
      <c r="J84" s="41">
        <v>16468.88</v>
      </c>
      <c r="K84" s="41">
        <v>16468.88</v>
      </c>
      <c r="L84" s="42"/>
      <c r="M84" s="42"/>
      <c r="N84" s="42"/>
      <c r="O84" s="44">
        <v>21.87</v>
      </c>
      <c r="P84" s="43">
        <v>0</v>
      </c>
      <c r="BZ84" s="36"/>
      <c r="CA84" s="55"/>
      <c r="CB84" s="2" t="s">
        <v>772</v>
      </c>
    </row>
    <row r="85" spans="1:80" s="6" customFormat="1" ht="45" x14ac:dyDescent="0.25">
      <c r="A85" s="37" t="s">
        <v>200</v>
      </c>
      <c r="B85" s="38" t="s">
        <v>736</v>
      </c>
      <c r="C85" s="278" t="s">
        <v>737</v>
      </c>
      <c r="D85" s="279"/>
      <c r="E85" s="280"/>
      <c r="F85" s="37" t="s">
        <v>619</v>
      </c>
      <c r="G85" s="39"/>
      <c r="H85" s="40">
        <v>18</v>
      </c>
      <c r="I85" s="41">
        <v>1211.51</v>
      </c>
      <c r="J85" s="41">
        <v>21807.31</v>
      </c>
      <c r="K85" s="41">
        <v>21807.31</v>
      </c>
      <c r="L85" s="42"/>
      <c r="M85" s="42"/>
      <c r="N85" s="42"/>
      <c r="O85" s="44">
        <v>29.16</v>
      </c>
      <c r="P85" s="43">
        <v>0</v>
      </c>
      <c r="BZ85" s="36"/>
      <c r="CA85" s="55"/>
      <c r="CB85" s="2" t="s">
        <v>737</v>
      </c>
    </row>
    <row r="86" spans="1:80" s="6" customFormat="1" ht="22.5" x14ac:dyDescent="0.25">
      <c r="A86" s="37" t="s">
        <v>204</v>
      </c>
      <c r="B86" s="38" t="s">
        <v>773</v>
      </c>
      <c r="C86" s="278" t="s">
        <v>774</v>
      </c>
      <c r="D86" s="279"/>
      <c r="E86" s="280"/>
      <c r="F86" s="37" t="s">
        <v>82</v>
      </c>
      <c r="G86" s="39"/>
      <c r="H86" s="40">
        <v>648</v>
      </c>
      <c r="I86" s="41">
        <v>1211.51</v>
      </c>
      <c r="J86" s="41">
        <v>785063.02</v>
      </c>
      <c r="K86" s="41">
        <v>785063.02</v>
      </c>
      <c r="L86" s="42"/>
      <c r="M86" s="42"/>
      <c r="N86" s="42"/>
      <c r="O86" s="44">
        <v>1049.76</v>
      </c>
      <c r="P86" s="43">
        <v>0</v>
      </c>
      <c r="BZ86" s="36"/>
      <c r="CA86" s="55"/>
      <c r="CB86" s="2" t="s">
        <v>774</v>
      </c>
    </row>
    <row r="87" spans="1:80" s="6" customFormat="1" ht="33.75" x14ac:dyDescent="0.25">
      <c r="A87" s="37" t="s">
        <v>207</v>
      </c>
      <c r="B87" s="38" t="s">
        <v>775</v>
      </c>
      <c r="C87" s="278" t="s">
        <v>776</v>
      </c>
      <c r="D87" s="279"/>
      <c r="E87" s="280"/>
      <c r="F87" s="37" t="s">
        <v>82</v>
      </c>
      <c r="G87" s="39"/>
      <c r="H87" s="40">
        <v>9</v>
      </c>
      <c r="I87" s="41">
        <v>5744.47</v>
      </c>
      <c r="J87" s="41">
        <v>51700.24</v>
      </c>
      <c r="K87" s="41">
        <v>51700.24</v>
      </c>
      <c r="L87" s="42"/>
      <c r="M87" s="42"/>
      <c r="N87" s="42"/>
      <c r="O87" s="45">
        <v>72.900000000000006</v>
      </c>
      <c r="P87" s="43">
        <v>0</v>
      </c>
      <c r="BZ87" s="36"/>
      <c r="CA87" s="55"/>
      <c r="CB87" s="2" t="s">
        <v>776</v>
      </c>
    </row>
    <row r="88" spans="1:80" s="6" customFormat="1" ht="22.5" x14ac:dyDescent="0.25">
      <c r="A88" s="37" t="s">
        <v>211</v>
      </c>
      <c r="B88" s="38" t="s">
        <v>710</v>
      </c>
      <c r="C88" s="278" t="s">
        <v>711</v>
      </c>
      <c r="D88" s="279"/>
      <c r="E88" s="280"/>
      <c r="F88" s="37" t="s">
        <v>712</v>
      </c>
      <c r="G88" s="39"/>
      <c r="H88" s="40">
        <v>9</v>
      </c>
      <c r="I88" s="41">
        <v>1829.88</v>
      </c>
      <c r="J88" s="41">
        <v>16468.88</v>
      </c>
      <c r="K88" s="41">
        <v>16468.88</v>
      </c>
      <c r="L88" s="42"/>
      <c r="M88" s="42"/>
      <c r="N88" s="42"/>
      <c r="O88" s="44">
        <v>21.87</v>
      </c>
      <c r="P88" s="43">
        <v>0</v>
      </c>
      <c r="BZ88" s="36"/>
      <c r="CA88" s="55"/>
      <c r="CB88" s="2" t="s">
        <v>711</v>
      </c>
    </row>
    <row r="89" spans="1:80" s="6" customFormat="1" ht="22.5" x14ac:dyDescent="0.25">
      <c r="A89" s="37" t="s">
        <v>321</v>
      </c>
      <c r="B89" s="38" t="s">
        <v>713</v>
      </c>
      <c r="C89" s="278" t="s">
        <v>714</v>
      </c>
      <c r="D89" s="279"/>
      <c r="E89" s="280"/>
      <c r="F89" s="37" t="s">
        <v>712</v>
      </c>
      <c r="G89" s="39"/>
      <c r="H89" s="40">
        <v>18</v>
      </c>
      <c r="I89" s="41">
        <v>1219.33</v>
      </c>
      <c r="J89" s="41">
        <v>21947.919999999998</v>
      </c>
      <c r="K89" s="41">
        <v>21947.919999999998</v>
      </c>
      <c r="L89" s="42"/>
      <c r="M89" s="42"/>
      <c r="N89" s="42"/>
      <c r="O89" s="44">
        <v>29.16</v>
      </c>
      <c r="P89" s="43">
        <v>0</v>
      </c>
      <c r="BZ89" s="36"/>
      <c r="CA89" s="55"/>
      <c r="CB89" s="2" t="s">
        <v>714</v>
      </c>
    </row>
    <row r="90" spans="1:80" s="6" customFormat="1" ht="22.5" x14ac:dyDescent="0.25">
      <c r="A90" s="37" t="s">
        <v>322</v>
      </c>
      <c r="B90" s="38" t="s">
        <v>718</v>
      </c>
      <c r="C90" s="278" t="s">
        <v>719</v>
      </c>
      <c r="D90" s="279"/>
      <c r="E90" s="280"/>
      <c r="F90" s="37" t="s">
        <v>712</v>
      </c>
      <c r="G90" s="39"/>
      <c r="H90" s="40">
        <v>24</v>
      </c>
      <c r="I90" s="41">
        <v>1748.37</v>
      </c>
      <c r="J90" s="41">
        <v>41960.800000000003</v>
      </c>
      <c r="K90" s="41">
        <v>41960.800000000003</v>
      </c>
      <c r="L90" s="42"/>
      <c r="M90" s="42"/>
      <c r="N90" s="42"/>
      <c r="O90" s="44">
        <v>58.32</v>
      </c>
      <c r="P90" s="43">
        <v>0</v>
      </c>
      <c r="BZ90" s="36"/>
      <c r="CA90" s="55"/>
      <c r="CB90" s="2" t="s">
        <v>719</v>
      </c>
    </row>
    <row r="91" spans="1:80" s="6" customFormat="1" ht="15" x14ac:dyDescent="0.25">
      <c r="A91" s="289" t="s">
        <v>777</v>
      </c>
      <c r="B91" s="289"/>
      <c r="C91" s="289"/>
      <c r="D91" s="289"/>
      <c r="E91" s="289"/>
      <c r="F91" s="289"/>
      <c r="G91" s="289"/>
      <c r="H91" s="289"/>
      <c r="I91" s="289"/>
      <c r="J91" s="289"/>
      <c r="K91" s="289"/>
      <c r="L91" s="289"/>
      <c r="M91" s="289"/>
      <c r="N91" s="289"/>
      <c r="O91" s="289"/>
      <c r="P91" s="289"/>
      <c r="BZ91" s="36"/>
      <c r="CA91" s="55" t="s">
        <v>777</v>
      </c>
    </row>
    <row r="92" spans="1:80" s="6" customFormat="1" ht="33.75" x14ac:dyDescent="0.25">
      <c r="A92" s="37" t="s">
        <v>323</v>
      </c>
      <c r="B92" s="38" t="s">
        <v>778</v>
      </c>
      <c r="C92" s="278" t="s">
        <v>779</v>
      </c>
      <c r="D92" s="279"/>
      <c r="E92" s="280"/>
      <c r="F92" s="37" t="s">
        <v>82</v>
      </c>
      <c r="G92" s="39"/>
      <c r="H92" s="40">
        <v>2</v>
      </c>
      <c r="I92" s="41">
        <v>4769.68</v>
      </c>
      <c r="J92" s="41">
        <v>9539.36</v>
      </c>
      <c r="K92" s="41">
        <v>9539.36</v>
      </c>
      <c r="L92" s="42"/>
      <c r="M92" s="42"/>
      <c r="N92" s="42"/>
      <c r="O92" s="45">
        <v>12.6</v>
      </c>
      <c r="P92" s="43">
        <v>0</v>
      </c>
      <c r="BZ92" s="36"/>
      <c r="CA92" s="55"/>
      <c r="CB92" s="2" t="s">
        <v>779</v>
      </c>
    </row>
    <row r="93" spans="1:80" s="6" customFormat="1" ht="22.5" x14ac:dyDescent="0.25">
      <c r="A93" s="37" t="s">
        <v>324</v>
      </c>
      <c r="B93" s="38" t="s">
        <v>780</v>
      </c>
      <c r="C93" s="278" t="s">
        <v>781</v>
      </c>
      <c r="D93" s="279"/>
      <c r="E93" s="280"/>
      <c r="F93" s="37" t="s">
        <v>712</v>
      </c>
      <c r="G93" s="39"/>
      <c r="H93" s="40">
        <v>2</v>
      </c>
      <c r="I93" s="41">
        <v>613.23</v>
      </c>
      <c r="J93" s="41">
        <v>1226.48</v>
      </c>
      <c r="K93" s="41">
        <v>1226.48</v>
      </c>
      <c r="L93" s="42"/>
      <c r="M93" s="42"/>
      <c r="N93" s="42"/>
      <c r="O93" s="44">
        <v>1.64</v>
      </c>
      <c r="P93" s="43">
        <v>0</v>
      </c>
      <c r="BZ93" s="36"/>
      <c r="CA93" s="55"/>
      <c r="CB93" s="2" t="s">
        <v>781</v>
      </c>
    </row>
    <row r="94" spans="1:80" s="6" customFormat="1" ht="15" x14ac:dyDescent="0.25">
      <c r="A94" s="289" t="s">
        <v>782</v>
      </c>
      <c r="B94" s="289"/>
      <c r="C94" s="289"/>
      <c r="D94" s="289"/>
      <c r="E94" s="289"/>
      <c r="F94" s="289"/>
      <c r="G94" s="289"/>
      <c r="H94" s="289"/>
      <c r="I94" s="289"/>
      <c r="J94" s="289"/>
      <c r="K94" s="289"/>
      <c r="L94" s="289"/>
      <c r="M94" s="289"/>
      <c r="N94" s="289"/>
      <c r="O94" s="289"/>
      <c r="P94" s="289"/>
      <c r="BZ94" s="36"/>
      <c r="CA94" s="55" t="s">
        <v>782</v>
      </c>
    </row>
    <row r="95" spans="1:80" s="6" customFormat="1" ht="33.75" x14ac:dyDescent="0.25">
      <c r="A95" s="37" t="s">
        <v>783</v>
      </c>
      <c r="B95" s="38" t="s">
        <v>784</v>
      </c>
      <c r="C95" s="278" t="s">
        <v>785</v>
      </c>
      <c r="D95" s="279"/>
      <c r="E95" s="280"/>
      <c r="F95" s="37" t="s">
        <v>786</v>
      </c>
      <c r="G95" s="39"/>
      <c r="H95" s="53">
        <v>0.5</v>
      </c>
      <c r="I95" s="41">
        <v>9692.14</v>
      </c>
      <c r="J95" s="41">
        <v>4846.07</v>
      </c>
      <c r="K95" s="41">
        <v>4846.07</v>
      </c>
      <c r="L95" s="42"/>
      <c r="M95" s="42"/>
      <c r="N95" s="42"/>
      <c r="O95" s="44">
        <v>6.48</v>
      </c>
      <c r="P95" s="43">
        <v>0</v>
      </c>
      <c r="BZ95" s="36"/>
      <c r="CA95" s="55"/>
      <c r="CB95" s="2" t="s">
        <v>785</v>
      </c>
    </row>
    <row r="96" spans="1:80" s="6" customFormat="1" ht="22.5" x14ac:dyDescent="0.25">
      <c r="A96" s="37" t="s">
        <v>328</v>
      </c>
      <c r="B96" s="38" t="s">
        <v>787</v>
      </c>
      <c r="C96" s="278" t="s">
        <v>788</v>
      </c>
      <c r="D96" s="279"/>
      <c r="E96" s="280"/>
      <c r="F96" s="37" t="s">
        <v>619</v>
      </c>
      <c r="G96" s="39"/>
      <c r="H96" s="40">
        <v>15</v>
      </c>
      <c r="I96" s="41">
        <v>747.86</v>
      </c>
      <c r="J96" s="41">
        <v>11217.76</v>
      </c>
      <c r="K96" s="41">
        <v>11217.76</v>
      </c>
      <c r="L96" s="42"/>
      <c r="M96" s="42"/>
      <c r="N96" s="42"/>
      <c r="O96" s="43">
        <v>15</v>
      </c>
      <c r="P96" s="43">
        <v>0</v>
      </c>
      <c r="BZ96" s="36"/>
      <c r="CA96" s="55"/>
      <c r="CB96" s="2" t="s">
        <v>788</v>
      </c>
    </row>
    <row r="97" spans="1:81" s="6" customFormat="1" ht="22.5" x14ac:dyDescent="0.25">
      <c r="A97" s="37" t="s">
        <v>789</v>
      </c>
      <c r="B97" s="38" t="s">
        <v>790</v>
      </c>
      <c r="C97" s="278" t="s">
        <v>791</v>
      </c>
      <c r="D97" s="279"/>
      <c r="E97" s="280"/>
      <c r="F97" s="37" t="s">
        <v>619</v>
      </c>
      <c r="G97" s="39"/>
      <c r="H97" s="40">
        <v>1</v>
      </c>
      <c r="I97" s="41">
        <v>2423.04</v>
      </c>
      <c r="J97" s="41">
        <v>2423.04</v>
      </c>
      <c r="K97" s="41">
        <v>2423.04</v>
      </c>
      <c r="L97" s="42"/>
      <c r="M97" s="42"/>
      <c r="N97" s="42"/>
      <c r="O97" s="44">
        <v>3.24</v>
      </c>
      <c r="P97" s="43">
        <v>0</v>
      </c>
      <c r="BZ97" s="36"/>
      <c r="CA97" s="55"/>
      <c r="CB97" s="2" t="s">
        <v>791</v>
      </c>
    </row>
    <row r="98" spans="1:81" s="6" customFormat="1" ht="15" x14ac:dyDescent="0.25">
      <c r="A98" s="281" t="s">
        <v>277</v>
      </c>
      <c r="B98" s="282"/>
      <c r="C98" s="282"/>
      <c r="D98" s="282"/>
      <c r="E98" s="282"/>
      <c r="F98" s="282"/>
      <c r="G98" s="282"/>
      <c r="H98" s="282"/>
      <c r="I98" s="283"/>
      <c r="J98" s="46"/>
      <c r="K98" s="46"/>
      <c r="L98" s="46"/>
      <c r="M98" s="46"/>
      <c r="N98" s="46"/>
      <c r="O98" s="62">
        <v>5139.41</v>
      </c>
      <c r="P98" s="59">
        <v>0</v>
      </c>
      <c r="BZ98" s="36"/>
      <c r="CA98" s="55"/>
      <c r="CC98" s="47" t="s">
        <v>277</v>
      </c>
    </row>
    <row r="99" spans="1:81" s="6" customFormat="1" ht="15" x14ac:dyDescent="0.25">
      <c r="A99" s="277" t="s">
        <v>792</v>
      </c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BZ99" s="36" t="s">
        <v>792</v>
      </c>
      <c r="CA99" s="55"/>
      <c r="CC99" s="47"/>
    </row>
    <row r="100" spans="1:81" s="6" customFormat="1" ht="15" x14ac:dyDescent="0.25">
      <c r="A100" s="289" t="s">
        <v>502</v>
      </c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  <c r="L100" s="289"/>
      <c r="M100" s="289"/>
      <c r="N100" s="289"/>
      <c r="O100" s="289"/>
      <c r="P100" s="289"/>
      <c r="BZ100" s="36"/>
      <c r="CA100" s="55" t="s">
        <v>502</v>
      </c>
      <c r="CC100" s="47"/>
    </row>
    <row r="101" spans="1:81" s="6" customFormat="1" ht="33.75" x14ac:dyDescent="0.25">
      <c r="A101" s="37" t="s">
        <v>793</v>
      </c>
      <c r="B101" s="38" t="s">
        <v>794</v>
      </c>
      <c r="C101" s="278" t="s">
        <v>795</v>
      </c>
      <c r="D101" s="279"/>
      <c r="E101" s="280"/>
      <c r="F101" s="37" t="s">
        <v>82</v>
      </c>
      <c r="G101" s="39"/>
      <c r="H101" s="40">
        <v>46</v>
      </c>
      <c r="I101" s="41">
        <v>715.5</v>
      </c>
      <c r="J101" s="41">
        <v>32913.019999999997</v>
      </c>
      <c r="K101" s="41">
        <v>32913.019999999997</v>
      </c>
      <c r="L101" s="42"/>
      <c r="M101" s="42"/>
      <c r="N101" s="42"/>
      <c r="O101" s="45">
        <v>59.8</v>
      </c>
      <c r="P101" s="43">
        <v>0</v>
      </c>
      <c r="BZ101" s="36"/>
      <c r="CA101" s="55"/>
      <c r="CB101" s="2" t="s">
        <v>795</v>
      </c>
      <c r="CC101" s="47"/>
    </row>
    <row r="102" spans="1:81" s="6" customFormat="1" ht="45" x14ac:dyDescent="0.25">
      <c r="A102" s="37" t="s">
        <v>333</v>
      </c>
      <c r="B102" s="38" t="s">
        <v>796</v>
      </c>
      <c r="C102" s="278" t="s">
        <v>797</v>
      </c>
      <c r="D102" s="279"/>
      <c r="E102" s="280"/>
      <c r="F102" s="37" t="s">
        <v>82</v>
      </c>
      <c r="G102" s="39"/>
      <c r="H102" s="40">
        <v>12</v>
      </c>
      <c r="I102" s="41">
        <v>990.69</v>
      </c>
      <c r="J102" s="41">
        <v>11888.31</v>
      </c>
      <c r="K102" s="41">
        <v>11888.31</v>
      </c>
      <c r="L102" s="42"/>
      <c r="M102" s="42"/>
      <c r="N102" s="42"/>
      <c r="O102" s="45">
        <v>21.6</v>
      </c>
      <c r="P102" s="43">
        <v>0</v>
      </c>
      <c r="BZ102" s="36"/>
      <c r="CA102" s="55"/>
      <c r="CB102" s="2" t="s">
        <v>797</v>
      </c>
      <c r="CC102" s="47"/>
    </row>
    <row r="103" spans="1:81" s="6" customFormat="1" ht="45" x14ac:dyDescent="0.25">
      <c r="A103" s="37" t="s">
        <v>334</v>
      </c>
      <c r="B103" s="38" t="s">
        <v>798</v>
      </c>
      <c r="C103" s="278" t="s">
        <v>799</v>
      </c>
      <c r="D103" s="279"/>
      <c r="E103" s="280"/>
      <c r="F103" s="37" t="s">
        <v>82</v>
      </c>
      <c r="G103" s="39"/>
      <c r="H103" s="40">
        <v>2</v>
      </c>
      <c r="I103" s="41">
        <v>1486.04</v>
      </c>
      <c r="J103" s="41">
        <v>2972.08</v>
      </c>
      <c r="K103" s="41">
        <v>2972.08</v>
      </c>
      <c r="L103" s="42"/>
      <c r="M103" s="42"/>
      <c r="N103" s="42"/>
      <c r="O103" s="45">
        <v>5.4</v>
      </c>
      <c r="P103" s="43">
        <v>0</v>
      </c>
      <c r="BZ103" s="36"/>
      <c r="CA103" s="55"/>
      <c r="CB103" s="2" t="s">
        <v>799</v>
      </c>
      <c r="CC103" s="47"/>
    </row>
    <row r="104" spans="1:81" s="6" customFormat="1" ht="45" x14ac:dyDescent="0.25">
      <c r="A104" s="37" t="s">
        <v>335</v>
      </c>
      <c r="B104" s="38" t="s">
        <v>800</v>
      </c>
      <c r="C104" s="278" t="s">
        <v>801</v>
      </c>
      <c r="D104" s="279"/>
      <c r="E104" s="280"/>
      <c r="F104" s="37" t="s">
        <v>82</v>
      </c>
      <c r="G104" s="39"/>
      <c r="H104" s="40">
        <v>2</v>
      </c>
      <c r="I104" s="41">
        <v>1981.38</v>
      </c>
      <c r="J104" s="41">
        <v>3962.77</v>
      </c>
      <c r="K104" s="41">
        <v>3962.77</v>
      </c>
      <c r="L104" s="42"/>
      <c r="M104" s="42"/>
      <c r="N104" s="42"/>
      <c r="O104" s="45">
        <v>7.2</v>
      </c>
      <c r="P104" s="43">
        <v>0</v>
      </c>
      <c r="BZ104" s="36"/>
      <c r="CA104" s="55"/>
      <c r="CB104" s="2" t="s">
        <v>801</v>
      </c>
      <c r="CC104" s="47"/>
    </row>
    <row r="105" spans="1:81" s="6" customFormat="1" ht="33.75" x14ac:dyDescent="0.25">
      <c r="A105" s="37" t="s">
        <v>340</v>
      </c>
      <c r="B105" s="38" t="s">
        <v>802</v>
      </c>
      <c r="C105" s="278" t="s">
        <v>803</v>
      </c>
      <c r="D105" s="279"/>
      <c r="E105" s="280"/>
      <c r="F105" s="37" t="s">
        <v>82</v>
      </c>
      <c r="G105" s="39"/>
      <c r="H105" s="40">
        <v>2</v>
      </c>
      <c r="I105" s="41">
        <v>990.69</v>
      </c>
      <c r="J105" s="41">
        <v>1981.38</v>
      </c>
      <c r="K105" s="41">
        <v>1981.38</v>
      </c>
      <c r="L105" s="42"/>
      <c r="M105" s="42"/>
      <c r="N105" s="42"/>
      <c r="O105" s="45">
        <v>3.6</v>
      </c>
      <c r="P105" s="43">
        <v>0</v>
      </c>
      <c r="BZ105" s="36"/>
      <c r="CA105" s="55"/>
      <c r="CB105" s="2" t="s">
        <v>803</v>
      </c>
      <c r="CC105" s="47"/>
    </row>
    <row r="106" spans="1:81" s="6" customFormat="1" ht="22.5" x14ac:dyDescent="0.25">
      <c r="A106" s="37" t="s">
        <v>343</v>
      </c>
      <c r="B106" s="38" t="s">
        <v>804</v>
      </c>
      <c r="C106" s="278" t="s">
        <v>805</v>
      </c>
      <c r="D106" s="279"/>
      <c r="E106" s="280"/>
      <c r="F106" s="37" t="s">
        <v>712</v>
      </c>
      <c r="G106" s="39"/>
      <c r="H106" s="40">
        <v>50</v>
      </c>
      <c r="I106" s="41">
        <v>1148.33</v>
      </c>
      <c r="J106" s="41">
        <v>57416.15</v>
      </c>
      <c r="K106" s="41">
        <v>57416.15</v>
      </c>
      <c r="L106" s="42"/>
      <c r="M106" s="42"/>
      <c r="N106" s="42"/>
      <c r="O106" s="43">
        <v>81</v>
      </c>
      <c r="P106" s="43">
        <v>0</v>
      </c>
      <c r="BZ106" s="36"/>
      <c r="CA106" s="55"/>
      <c r="CB106" s="2" t="s">
        <v>805</v>
      </c>
      <c r="CC106" s="47"/>
    </row>
    <row r="107" spans="1:81" s="6" customFormat="1" ht="33.75" x14ac:dyDescent="0.25">
      <c r="A107" s="37" t="s">
        <v>346</v>
      </c>
      <c r="B107" s="38" t="s">
        <v>806</v>
      </c>
      <c r="C107" s="278" t="s">
        <v>807</v>
      </c>
      <c r="D107" s="279"/>
      <c r="E107" s="280"/>
      <c r="F107" s="37" t="s">
        <v>808</v>
      </c>
      <c r="G107" s="39"/>
      <c r="H107" s="40">
        <v>1</v>
      </c>
      <c r="I107" s="41">
        <v>1926.69</v>
      </c>
      <c r="J107" s="41">
        <v>1926.69</v>
      </c>
      <c r="K107" s="41">
        <v>1926.69</v>
      </c>
      <c r="L107" s="42"/>
      <c r="M107" s="42"/>
      <c r="N107" s="42"/>
      <c r="O107" s="44">
        <v>2.88</v>
      </c>
      <c r="P107" s="43">
        <v>0</v>
      </c>
      <c r="BZ107" s="36"/>
      <c r="CA107" s="55"/>
      <c r="CB107" s="2" t="s">
        <v>807</v>
      </c>
      <c r="CC107" s="47"/>
    </row>
    <row r="108" spans="1:81" s="6" customFormat="1" ht="45" x14ac:dyDescent="0.25">
      <c r="A108" s="37" t="s">
        <v>349</v>
      </c>
      <c r="B108" s="38" t="s">
        <v>809</v>
      </c>
      <c r="C108" s="278" t="s">
        <v>810</v>
      </c>
      <c r="D108" s="279"/>
      <c r="E108" s="280"/>
      <c r="F108" s="37" t="s">
        <v>808</v>
      </c>
      <c r="G108" s="39"/>
      <c r="H108" s="40">
        <v>1</v>
      </c>
      <c r="I108" s="41">
        <v>481.23</v>
      </c>
      <c r="J108" s="44">
        <v>481.23</v>
      </c>
      <c r="K108" s="44">
        <v>481.23</v>
      </c>
      <c r="L108" s="42"/>
      <c r="M108" s="42"/>
      <c r="N108" s="42"/>
      <c r="O108" s="44">
        <v>0.72</v>
      </c>
      <c r="P108" s="43">
        <v>0</v>
      </c>
      <c r="BZ108" s="36"/>
      <c r="CA108" s="55"/>
      <c r="CB108" s="2" t="s">
        <v>810</v>
      </c>
      <c r="CC108" s="47"/>
    </row>
    <row r="109" spans="1:81" s="6" customFormat="1" ht="22.5" x14ac:dyDescent="0.25">
      <c r="A109" s="37" t="s">
        <v>352</v>
      </c>
      <c r="B109" s="38" t="s">
        <v>811</v>
      </c>
      <c r="C109" s="278" t="s">
        <v>812</v>
      </c>
      <c r="D109" s="279"/>
      <c r="E109" s="280"/>
      <c r="F109" s="37" t="s">
        <v>82</v>
      </c>
      <c r="G109" s="39"/>
      <c r="H109" s="40">
        <v>1</v>
      </c>
      <c r="I109" s="41">
        <v>15439.72</v>
      </c>
      <c r="J109" s="41">
        <v>15439.72</v>
      </c>
      <c r="K109" s="41">
        <v>15439.72</v>
      </c>
      <c r="L109" s="42"/>
      <c r="M109" s="42"/>
      <c r="N109" s="42"/>
      <c r="O109" s="44">
        <v>20.88</v>
      </c>
      <c r="P109" s="43">
        <v>0</v>
      </c>
      <c r="BZ109" s="36"/>
      <c r="CA109" s="55"/>
      <c r="CB109" s="2" t="s">
        <v>812</v>
      </c>
      <c r="CC109" s="47"/>
    </row>
    <row r="110" spans="1:81" s="6" customFormat="1" ht="33.75" x14ac:dyDescent="0.25">
      <c r="A110" s="37" t="s">
        <v>355</v>
      </c>
      <c r="B110" s="38" t="s">
        <v>784</v>
      </c>
      <c r="C110" s="278" t="s">
        <v>785</v>
      </c>
      <c r="D110" s="279"/>
      <c r="E110" s="280"/>
      <c r="F110" s="37" t="s">
        <v>786</v>
      </c>
      <c r="G110" s="39"/>
      <c r="H110" s="56">
        <v>0.03</v>
      </c>
      <c r="I110" s="41">
        <v>9692.14</v>
      </c>
      <c r="J110" s="44">
        <v>290.77</v>
      </c>
      <c r="K110" s="44">
        <v>290.77</v>
      </c>
      <c r="L110" s="42"/>
      <c r="M110" s="42"/>
      <c r="N110" s="42"/>
      <c r="O110" s="44">
        <v>0.39</v>
      </c>
      <c r="P110" s="43">
        <v>0</v>
      </c>
      <c r="BZ110" s="36"/>
      <c r="CA110" s="55"/>
      <c r="CB110" s="2" t="s">
        <v>785</v>
      </c>
      <c r="CC110" s="47"/>
    </row>
    <row r="111" spans="1:81" s="6" customFormat="1" ht="15" x14ac:dyDescent="0.25">
      <c r="A111" s="289" t="s">
        <v>813</v>
      </c>
      <c r="B111" s="289"/>
      <c r="C111" s="289"/>
      <c r="D111" s="289"/>
      <c r="E111" s="289"/>
      <c r="F111" s="289"/>
      <c r="G111" s="289"/>
      <c r="H111" s="289"/>
      <c r="I111" s="289"/>
      <c r="J111" s="289"/>
      <c r="K111" s="289"/>
      <c r="L111" s="289"/>
      <c r="M111" s="289"/>
      <c r="N111" s="289"/>
      <c r="O111" s="289"/>
      <c r="P111" s="289"/>
      <c r="BZ111" s="36"/>
      <c r="CA111" s="55" t="s">
        <v>813</v>
      </c>
      <c r="CC111" s="47"/>
    </row>
    <row r="112" spans="1:81" s="6" customFormat="1" ht="33.75" x14ac:dyDescent="0.25">
      <c r="A112" s="37" t="s">
        <v>358</v>
      </c>
      <c r="B112" s="38" t="s">
        <v>794</v>
      </c>
      <c r="C112" s="278" t="s">
        <v>795</v>
      </c>
      <c r="D112" s="279"/>
      <c r="E112" s="280"/>
      <c r="F112" s="37" t="s">
        <v>82</v>
      </c>
      <c r="G112" s="39"/>
      <c r="H112" s="40">
        <v>34</v>
      </c>
      <c r="I112" s="41">
        <v>715.5</v>
      </c>
      <c r="J112" s="41">
        <v>24327.02</v>
      </c>
      <c r="K112" s="41">
        <v>24327.02</v>
      </c>
      <c r="L112" s="42"/>
      <c r="M112" s="42"/>
      <c r="N112" s="42"/>
      <c r="O112" s="45">
        <v>44.2</v>
      </c>
      <c r="P112" s="43">
        <v>0</v>
      </c>
      <c r="BZ112" s="36"/>
      <c r="CA112" s="55"/>
      <c r="CB112" s="2" t="s">
        <v>795</v>
      </c>
      <c r="CC112" s="47"/>
    </row>
    <row r="113" spans="1:81" s="6" customFormat="1" ht="45" x14ac:dyDescent="0.25">
      <c r="A113" s="37" t="s">
        <v>814</v>
      </c>
      <c r="B113" s="38" t="s">
        <v>796</v>
      </c>
      <c r="C113" s="278" t="s">
        <v>797</v>
      </c>
      <c r="D113" s="279"/>
      <c r="E113" s="280"/>
      <c r="F113" s="37" t="s">
        <v>82</v>
      </c>
      <c r="G113" s="39"/>
      <c r="H113" s="40">
        <v>16</v>
      </c>
      <c r="I113" s="41">
        <v>990.69</v>
      </c>
      <c r="J113" s="41">
        <v>15851.09</v>
      </c>
      <c r="K113" s="41">
        <v>15851.09</v>
      </c>
      <c r="L113" s="42"/>
      <c r="M113" s="42"/>
      <c r="N113" s="42"/>
      <c r="O113" s="45">
        <v>28.8</v>
      </c>
      <c r="P113" s="43">
        <v>0</v>
      </c>
      <c r="BZ113" s="36"/>
      <c r="CA113" s="55"/>
      <c r="CB113" s="2" t="s">
        <v>797</v>
      </c>
      <c r="CC113" s="47"/>
    </row>
    <row r="114" spans="1:81" s="6" customFormat="1" ht="45" x14ac:dyDescent="0.25">
      <c r="A114" s="37" t="s">
        <v>364</v>
      </c>
      <c r="B114" s="38" t="s">
        <v>798</v>
      </c>
      <c r="C114" s="278" t="s">
        <v>799</v>
      </c>
      <c r="D114" s="279"/>
      <c r="E114" s="280"/>
      <c r="F114" s="37" t="s">
        <v>82</v>
      </c>
      <c r="G114" s="39"/>
      <c r="H114" s="40">
        <v>2</v>
      </c>
      <c r="I114" s="41">
        <v>1486.04</v>
      </c>
      <c r="J114" s="41">
        <v>2972.08</v>
      </c>
      <c r="K114" s="41">
        <v>2972.08</v>
      </c>
      <c r="L114" s="42"/>
      <c r="M114" s="42"/>
      <c r="N114" s="42"/>
      <c r="O114" s="45">
        <v>5.4</v>
      </c>
      <c r="P114" s="43">
        <v>0</v>
      </c>
      <c r="BZ114" s="36"/>
      <c r="CA114" s="55"/>
      <c r="CB114" s="2" t="s">
        <v>799</v>
      </c>
      <c r="CC114" s="47"/>
    </row>
    <row r="115" spans="1:81" s="6" customFormat="1" ht="22.5" x14ac:dyDescent="0.25">
      <c r="A115" s="37" t="s">
        <v>815</v>
      </c>
      <c r="B115" s="38" t="s">
        <v>804</v>
      </c>
      <c r="C115" s="278" t="s">
        <v>805</v>
      </c>
      <c r="D115" s="279"/>
      <c r="E115" s="280"/>
      <c r="F115" s="37" t="s">
        <v>712</v>
      </c>
      <c r="G115" s="39"/>
      <c r="H115" s="40">
        <v>36</v>
      </c>
      <c r="I115" s="41">
        <v>1148.33</v>
      </c>
      <c r="J115" s="41">
        <v>41339.620000000003</v>
      </c>
      <c r="K115" s="41">
        <v>41339.620000000003</v>
      </c>
      <c r="L115" s="42"/>
      <c r="M115" s="42"/>
      <c r="N115" s="42"/>
      <c r="O115" s="44">
        <v>58.32</v>
      </c>
      <c r="P115" s="43">
        <v>0</v>
      </c>
      <c r="BZ115" s="36"/>
      <c r="CA115" s="55"/>
      <c r="CB115" s="2" t="s">
        <v>805</v>
      </c>
      <c r="CC115" s="47"/>
    </row>
    <row r="116" spans="1:81" s="6" customFormat="1" ht="33.75" x14ac:dyDescent="0.25">
      <c r="A116" s="37" t="s">
        <v>816</v>
      </c>
      <c r="B116" s="38" t="s">
        <v>784</v>
      </c>
      <c r="C116" s="278" t="s">
        <v>785</v>
      </c>
      <c r="D116" s="279"/>
      <c r="E116" s="280"/>
      <c r="F116" s="37" t="s">
        <v>786</v>
      </c>
      <c r="G116" s="39"/>
      <c r="H116" s="56">
        <v>0.02</v>
      </c>
      <c r="I116" s="41">
        <v>9692.14</v>
      </c>
      <c r="J116" s="44">
        <v>193.84</v>
      </c>
      <c r="K116" s="44">
        <v>193.84</v>
      </c>
      <c r="L116" s="42"/>
      <c r="M116" s="42"/>
      <c r="N116" s="42"/>
      <c r="O116" s="44">
        <v>0.26</v>
      </c>
      <c r="P116" s="43">
        <v>0</v>
      </c>
      <c r="BZ116" s="36"/>
      <c r="CA116" s="55"/>
      <c r="CB116" s="2" t="s">
        <v>785</v>
      </c>
      <c r="CC116" s="47"/>
    </row>
    <row r="117" spans="1:81" s="6" customFormat="1" ht="22.5" x14ac:dyDescent="0.25">
      <c r="A117" s="37" t="s">
        <v>817</v>
      </c>
      <c r="B117" s="38" t="s">
        <v>818</v>
      </c>
      <c r="C117" s="278" t="s">
        <v>819</v>
      </c>
      <c r="D117" s="279"/>
      <c r="E117" s="280"/>
      <c r="F117" s="37" t="s">
        <v>82</v>
      </c>
      <c r="G117" s="39"/>
      <c r="H117" s="40">
        <v>2</v>
      </c>
      <c r="I117" s="41">
        <v>747.86</v>
      </c>
      <c r="J117" s="41">
        <v>1495.7</v>
      </c>
      <c r="K117" s="41">
        <v>1495.7</v>
      </c>
      <c r="L117" s="42"/>
      <c r="M117" s="42"/>
      <c r="N117" s="42"/>
      <c r="O117" s="43">
        <v>2</v>
      </c>
      <c r="P117" s="43">
        <v>0</v>
      </c>
      <c r="BZ117" s="36"/>
      <c r="CA117" s="55"/>
      <c r="CB117" s="2" t="s">
        <v>819</v>
      </c>
      <c r="CC117" s="47"/>
    </row>
    <row r="118" spans="1:81" s="6" customFormat="1" ht="15" x14ac:dyDescent="0.25">
      <c r="A118" s="289" t="s">
        <v>763</v>
      </c>
      <c r="B118" s="289"/>
      <c r="C118" s="289"/>
      <c r="D118" s="289"/>
      <c r="E118" s="289"/>
      <c r="F118" s="289"/>
      <c r="G118" s="289"/>
      <c r="H118" s="289"/>
      <c r="I118" s="289"/>
      <c r="J118" s="289"/>
      <c r="K118" s="289"/>
      <c r="L118" s="289"/>
      <c r="M118" s="289"/>
      <c r="N118" s="289"/>
      <c r="O118" s="289"/>
      <c r="P118" s="289"/>
      <c r="BZ118" s="36"/>
      <c r="CA118" s="55" t="s">
        <v>763</v>
      </c>
      <c r="CC118" s="47"/>
    </row>
    <row r="119" spans="1:81" s="6" customFormat="1" ht="33.75" x14ac:dyDescent="0.25">
      <c r="A119" s="37" t="s">
        <v>820</v>
      </c>
      <c r="B119" s="38" t="s">
        <v>764</v>
      </c>
      <c r="C119" s="278" t="s">
        <v>765</v>
      </c>
      <c r="D119" s="279"/>
      <c r="E119" s="280"/>
      <c r="F119" s="37" t="s">
        <v>82</v>
      </c>
      <c r="G119" s="39"/>
      <c r="H119" s="40">
        <v>319</v>
      </c>
      <c r="I119" s="41">
        <v>1211.51</v>
      </c>
      <c r="J119" s="41">
        <v>386473.93</v>
      </c>
      <c r="K119" s="41">
        <v>386473.93</v>
      </c>
      <c r="L119" s="42"/>
      <c r="M119" s="42"/>
      <c r="N119" s="42"/>
      <c r="O119" s="44">
        <v>516.78</v>
      </c>
      <c r="P119" s="43">
        <v>0</v>
      </c>
      <c r="BZ119" s="36"/>
      <c r="CA119" s="55"/>
      <c r="CB119" s="2" t="s">
        <v>765</v>
      </c>
      <c r="CC119" s="47"/>
    </row>
    <row r="120" spans="1:81" s="6" customFormat="1" ht="22.5" x14ac:dyDescent="0.25">
      <c r="A120" s="37" t="s">
        <v>821</v>
      </c>
      <c r="B120" s="38" t="s">
        <v>766</v>
      </c>
      <c r="C120" s="278" t="s">
        <v>767</v>
      </c>
      <c r="D120" s="279"/>
      <c r="E120" s="280"/>
      <c r="F120" s="37" t="s">
        <v>712</v>
      </c>
      <c r="G120" s="39"/>
      <c r="H120" s="40">
        <v>52</v>
      </c>
      <c r="I120" s="41">
        <v>3251.39</v>
      </c>
      <c r="J120" s="41">
        <v>169072.52</v>
      </c>
      <c r="K120" s="41">
        <v>169072.52</v>
      </c>
      <c r="L120" s="42"/>
      <c r="M120" s="42"/>
      <c r="N120" s="42"/>
      <c r="O120" s="44">
        <v>252.72</v>
      </c>
      <c r="P120" s="43">
        <v>0</v>
      </c>
      <c r="BZ120" s="36"/>
      <c r="CA120" s="55"/>
      <c r="CB120" s="2" t="s">
        <v>767</v>
      </c>
      <c r="CC120" s="47"/>
    </row>
    <row r="121" spans="1:81" s="6" customFormat="1" ht="33.75" x14ac:dyDescent="0.25">
      <c r="A121" s="37" t="s">
        <v>822</v>
      </c>
      <c r="B121" s="38" t="s">
        <v>784</v>
      </c>
      <c r="C121" s="278" t="s">
        <v>785</v>
      </c>
      <c r="D121" s="279"/>
      <c r="E121" s="280"/>
      <c r="F121" s="37" t="s">
        <v>786</v>
      </c>
      <c r="G121" s="39"/>
      <c r="H121" s="56">
        <v>1.04</v>
      </c>
      <c r="I121" s="41">
        <v>9692.14</v>
      </c>
      <c r="J121" s="41">
        <v>10079.82</v>
      </c>
      <c r="K121" s="41">
        <v>10079.82</v>
      </c>
      <c r="L121" s="42"/>
      <c r="M121" s="42"/>
      <c r="N121" s="42"/>
      <c r="O121" s="44">
        <v>13.48</v>
      </c>
      <c r="P121" s="43">
        <v>0</v>
      </c>
      <c r="BZ121" s="36"/>
      <c r="CA121" s="55"/>
      <c r="CB121" s="2" t="s">
        <v>785</v>
      </c>
      <c r="CC121" s="47"/>
    </row>
    <row r="122" spans="1:81" s="6" customFormat="1" ht="15" x14ac:dyDescent="0.25">
      <c r="A122" s="281" t="s">
        <v>823</v>
      </c>
      <c r="B122" s="282"/>
      <c r="C122" s="282"/>
      <c r="D122" s="282"/>
      <c r="E122" s="282"/>
      <c r="F122" s="282"/>
      <c r="G122" s="282"/>
      <c r="H122" s="282"/>
      <c r="I122" s="283"/>
      <c r="J122" s="46"/>
      <c r="K122" s="46"/>
      <c r="L122" s="46"/>
      <c r="M122" s="46"/>
      <c r="N122" s="46"/>
      <c r="O122" s="60">
        <v>1125.4264000000001</v>
      </c>
      <c r="P122" s="59">
        <v>0</v>
      </c>
      <c r="BZ122" s="36"/>
      <c r="CA122" s="55"/>
      <c r="CC122" s="47" t="s">
        <v>823</v>
      </c>
    </row>
    <row r="123" spans="1:81" s="6" customFormat="1" ht="15" x14ac:dyDescent="0.25">
      <c r="A123" s="277" t="s">
        <v>824</v>
      </c>
      <c r="B123" s="277"/>
      <c r="C123" s="277"/>
      <c r="D123" s="277"/>
      <c r="E123" s="277"/>
      <c r="F123" s="277"/>
      <c r="G123" s="277"/>
      <c r="H123" s="277"/>
      <c r="I123" s="277"/>
      <c r="J123" s="277"/>
      <c r="K123" s="277"/>
      <c r="L123" s="277"/>
      <c r="M123" s="277"/>
      <c r="N123" s="277"/>
      <c r="O123" s="277"/>
      <c r="P123" s="277"/>
      <c r="BZ123" s="36" t="s">
        <v>824</v>
      </c>
      <c r="CA123" s="55"/>
      <c r="CC123" s="47"/>
    </row>
    <row r="124" spans="1:81" s="6" customFormat="1" ht="15" x14ac:dyDescent="0.25">
      <c r="A124" s="289" t="s">
        <v>763</v>
      </c>
      <c r="B124" s="289"/>
      <c r="C124" s="289"/>
      <c r="D124" s="289"/>
      <c r="E124" s="289"/>
      <c r="F124" s="289"/>
      <c r="G124" s="289"/>
      <c r="H124" s="289"/>
      <c r="I124" s="289"/>
      <c r="J124" s="289"/>
      <c r="K124" s="289"/>
      <c r="L124" s="289"/>
      <c r="M124" s="289"/>
      <c r="N124" s="289"/>
      <c r="O124" s="289"/>
      <c r="P124" s="289"/>
      <c r="BZ124" s="36"/>
      <c r="CA124" s="55" t="s">
        <v>763</v>
      </c>
      <c r="CC124" s="47"/>
    </row>
    <row r="125" spans="1:81" s="6" customFormat="1" ht="33.75" x14ac:dyDescent="0.25">
      <c r="A125" s="37" t="s">
        <v>825</v>
      </c>
      <c r="B125" s="38" t="s">
        <v>764</v>
      </c>
      <c r="C125" s="278" t="s">
        <v>765</v>
      </c>
      <c r="D125" s="279"/>
      <c r="E125" s="280"/>
      <c r="F125" s="37" t="s">
        <v>82</v>
      </c>
      <c r="G125" s="39"/>
      <c r="H125" s="40">
        <v>19</v>
      </c>
      <c r="I125" s="41">
        <v>1211.51</v>
      </c>
      <c r="J125" s="41">
        <v>23018.83</v>
      </c>
      <c r="K125" s="41">
        <v>23018.83</v>
      </c>
      <c r="L125" s="42"/>
      <c r="M125" s="42"/>
      <c r="N125" s="42"/>
      <c r="O125" s="44">
        <v>30.78</v>
      </c>
      <c r="P125" s="43">
        <v>0</v>
      </c>
      <c r="BZ125" s="36"/>
      <c r="CA125" s="55"/>
      <c r="CB125" s="2" t="s">
        <v>765</v>
      </c>
      <c r="CC125" s="47"/>
    </row>
    <row r="126" spans="1:81" s="6" customFormat="1" ht="22.5" x14ac:dyDescent="0.25">
      <c r="A126" s="37" t="s">
        <v>826</v>
      </c>
      <c r="B126" s="38" t="s">
        <v>766</v>
      </c>
      <c r="C126" s="278" t="s">
        <v>767</v>
      </c>
      <c r="D126" s="279"/>
      <c r="E126" s="280"/>
      <c r="F126" s="37" t="s">
        <v>712</v>
      </c>
      <c r="G126" s="39"/>
      <c r="H126" s="40">
        <v>5</v>
      </c>
      <c r="I126" s="41">
        <v>3251.39</v>
      </c>
      <c r="J126" s="41">
        <v>16256.97</v>
      </c>
      <c r="K126" s="41">
        <v>16256.97</v>
      </c>
      <c r="L126" s="42"/>
      <c r="M126" s="42"/>
      <c r="N126" s="42"/>
      <c r="O126" s="45">
        <v>24.3</v>
      </c>
      <c r="P126" s="43">
        <v>0</v>
      </c>
      <c r="BZ126" s="36"/>
      <c r="CA126" s="55"/>
      <c r="CB126" s="2" t="s">
        <v>767</v>
      </c>
      <c r="CC126" s="47"/>
    </row>
    <row r="127" spans="1:81" s="6" customFormat="1" ht="22.5" x14ac:dyDescent="0.25">
      <c r="A127" s="37" t="s">
        <v>389</v>
      </c>
      <c r="B127" s="38" t="s">
        <v>740</v>
      </c>
      <c r="C127" s="278" t="s">
        <v>741</v>
      </c>
      <c r="D127" s="279"/>
      <c r="E127" s="280"/>
      <c r="F127" s="37" t="s">
        <v>712</v>
      </c>
      <c r="G127" s="39"/>
      <c r="H127" s="40">
        <v>2</v>
      </c>
      <c r="I127" s="41">
        <v>1137.83</v>
      </c>
      <c r="J127" s="41">
        <v>2275.66</v>
      </c>
      <c r="K127" s="41">
        <v>2275.66</v>
      </c>
      <c r="L127" s="42"/>
      <c r="M127" s="42"/>
      <c r="N127" s="42"/>
      <c r="O127" s="44">
        <v>3.24</v>
      </c>
      <c r="P127" s="43">
        <v>0</v>
      </c>
      <c r="BZ127" s="36"/>
      <c r="CA127" s="55"/>
      <c r="CB127" s="2" t="s">
        <v>741</v>
      </c>
      <c r="CC127" s="47"/>
    </row>
    <row r="128" spans="1:81" s="6" customFormat="1" ht="33.75" x14ac:dyDescent="0.25">
      <c r="A128" s="37" t="s">
        <v>390</v>
      </c>
      <c r="B128" s="38" t="s">
        <v>784</v>
      </c>
      <c r="C128" s="278" t="s">
        <v>785</v>
      </c>
      <c r="D128" s="279"/>
      <c r="E128" s="280"/>
      <c r="F128" s="37" t="s">
        <v>786</v>
      </c>
      <c r="G128" s="39"/>
      <c r="H128" s="56">
        <v>0.14000000000000001</v>
      </c>
      <c r="I128" s="41">
        <v>9692.14</v>
      </c>
      <c r="J128" s="41">
        <v>1356.9</v>
      </c>
      <c r="K128" s="41">
        <v>1356.9</v>
      </c>
      <c r="L128" s="42"/>
      <c r="M128" s="42"/>
      <c r="N128" s="42"/>
      <c r="O128" s="44">
        <v>1.81</v>
      </c>
      <c r="P128" s="43">
        <v>0</v>
      </c>
      <c r="BZ128" s="36"/>
      <c r="CA128" s="55"/>
      <c r="CB128" s="2" t="s">
        <v>785</v>
      </c>
      <c r="CC128" s="47"/>
    </row>
    <row r="129" spans="1:81" s="6" customFormat="1" ht="15" x14ac:dyDescent="0.25">
      <c r="A129" s="281" t="s">
        <v>827</v>
      </c>
      <c r="B129" s="282"/>
      <c r="C129" s="282"/>
      <c r="D129" s="282"/>
      <c r="E129" s="282"/>
      <c r="F129" s="282"/>
      <c r="G129" s="282"/>
      <c r="H129" s="282"/>
      <c r="I129" s="283"/>
      <c r="J129" s="46"/>
      <c r="K129" s="46"/>
      <c r="L129" s="46"/>
      <c r="M129" s="46"/>
      <c r="N129" s="46"/>
      <c r="O129" s="60">
        <v>60.134399999999999</v>
      </c>
      <c r="P129" s="59">
        <v>0</v>
      </c>
      <c r="BZ129" s="36"/>
      <c r="CA129" s="55"/>
      <c r="CC129" s="47" t="s">
        <v>827</v>
      </c>
    </row>
    <row r="130" spans="1:81" s="6" customFormat="1" ht="15" x14ac:dyDescent="0.25">
      <c r="A130" s="277" t="s">
        <v>828</v>
      </c>
      <c r="B130" s="277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  <c r="P130" s="277"/>
      <c r="BZ130" s="36" t="s">
        <v>828</v>
      </c>
      <c r="CA130" s="55"/>
      <c r="CC130" s="47"/>
    </row>
    <row r="131" spans="1:81" s="6" customFormat="1" ht="15" x14ac:dyDescent="0.25">
      <c r="A131" s="289" t="s">
        <v>829</v>
      </c>
      <c r="B131" s="289"/>
      <c r="C131" s="289"/>
      <c r="D131" s="289"/>
      <c r="E131" s="289"/>
      <c r="F131" s="289"/>
      <c r="G131" s="289"/>
      <c r="H131" s="289"/>
      <c r="I131" s="289"/>
      <c r="J131" s="289"/>
      <c r="K131" s="289"/>
      <c r="L131" s="289"/>
      <c r="M131" s="289"/>
      <c r="N131" s="289"/>
      <c r="O131" s="289"/>
      <c r="P131" s="289"/>
      <c r="BZ131" s="36"/>
      <c r="CA131" s="55" t="s">
        <v>829</v>
      </c>
      <c r="CC131" s="47"/>
    </row>
    <row r="132" spans="1:81" s="6" customFormat="1" ht="90" x14ac:dyDescent="0.25">
      <c r="A132" s="37" t="s">
        <v>830</v>
      </c>
      <c r="B132" s="38" t="s">
        <v>831</v>
      </c>
      <c r="C132" s="278" t="s">
        <v>832</v>
      </c>
      <c r="D132" s="279"/>
      <c r="E132" s="280"/>
      <c r="F132" s="37" t="s">
        <v>82</v>
      </c>
      <c r="G132" s="39"/>
      <c r="H132" s="40">
        <v>18</v>
      </c>
      <c r="I132" s="41">
        <v>239.31</v>
      </c>
      <c r="J132" s="41">
        <v>4307.62</v>
      </c>
      <c r="K132" s="41">
        <v>4307.62</v>
      </c>
      <c r="L132" s="42"/>
      <c r="M132" s="42"/>
      <c r="N132" s="42"/>
      <c r="O132" s="44">
        <v>5.76</v>
      </c>
      <c r="P132" s="43">
        <v>0</v>
      </c>
      <c r="BZ132" s="36"/>
      <c r="CA132" s="55"/>
      <c r="CB132" s="2" t="s">
        <v>832</v>
      </c>
      <c r="CC132" s="47"/>
    </row>
    <row r="133" spans="1:81" s="6" customFormat="1" ht="22.5" x14ac:dyDescent="0.25">
      <c r="A133" s="37" t="s">
        <v>833</v>
      </c>
      <c r="B133" s="38" t="s">
        <v>740</v>
      </c>
      <c r="C133" s="278" t="s">
        <v>741</v>
      </c>
      <c r="D133" s="279"/>
      <c r="E133" s="280"/>
      <c r="F133" s="37" t="s">
        <v>712</v>
      </c>
      <c r="G133" s="39"/>
      <c r="H133" s="40">
        <v>18</v>
      </c>
      <c r="I133" s="41">
        <v>1137.83</v>
      </c>
      <c r="J133" s="41">
        <v>20480.93</v>
      </c>
      <c r="K133" s="41">
        <v>20480.93</v>
      </c>
      <c r="L133" s="42"/>
      <c r="M133" s="42"/>
      <c r="N133" s="42"/>
      <c r="O133" s="44">
        <v>29.16</v>
      </c>
      <c r="P133" s="43">
        <v>0</v>
      </c>
      <c r="BZ133" s="36"/>
      <c r="CA133" s="55"/>
      <c r="CB133" s="2" t="s">
        <v>741</v>
      </c>
      <c r="CC133" s="47"/>
    </row>
    <row r="134" spans="1:81" s="6" customFormat="1" ht="15" x14ac:dyDescent="0.25">
      <c r="A134" s="37" t="s">
        <v>834</v>
      </c>
      <c r="B134" s="38" t="s">
        <v>835</v>
      </c>
      <c r="C134" s="278" t="s">
        <v>836</v>
      </c>
      <c r="D134" s="279"/>
      <c r="E134" s="280"/>
      <c r="F134" s="37" t="s">
        <v>82</v>
      </c>
      <c r="G134" s="39"/>
      <c r="H134" s="40">
        <v>12</v>
      </c>
      <c r="I134" s="41">
        <v>4786.24</v>
      </c>
      <c r="J134" s="41">
        <v>57434.879999999997</v>
      </c>
      <c r="K134" s="41">
        <v>57434.879999999997</v>
      </c>
      <c r="L134" s="42"/>
      <c r="M134" s="42"/>
      <c r="N134" s="42"/>
      <c r="O134" s="45">
        <v>76.8</v>
      </c>
      <c r="P134" s="43">
        <v>0</v>
      </c>
      <c r="BZ134" s="36"/>
      <c r="CA134" s="55"/>
      <c r="CB134" s="2" t="s">
        <v>836</v>
      </c>
      <c r="CC134" s="47"/>
    </row>
    <row r="135" spans="1:81" s="6" customFormat="1" ht="22.5" x14ac:dyDescent="0.25">
      <c r="A135" s="37" t="s">
        <v>837</v>
      </c>
      <c r="B135" s="38" t="s">
        <v>838</v>
      </c>
      <c r="C135" s="278" t="s">
        <v>839</v>
      </c>
      <c r="D135" s="279"/>
      <c r="E135" s="280"/>
      <c r="F135" s="37" t="s">
        <v>82</v>
      </c>
      <c r="G135" s="39"/>
      <c r="H135" s="40">
        <v>5</v>
      </c>
      <c r="I135" s="41">
        <v>16998.63</v>
      </c>
      <c r="J135" s="41">
        <v>84993.16</v>
      </c>
      <c r="K135" s="41">
        <v>84993.16</v>
      </c>
      <c r="L135" s="42"/>
      <c r="M135" s="42"/>
      <c r="N135" s="42"/>
      <c r="O135" s="45">
        <v>115.2</v>
      </c>
      <c r="P135" s="43">
        <v>0</v>
      </c>
      <c r="BZ135" s="36"/>
      <c r="CA135" s="55"/>
      <c r="CB135" s="2" t="s">
        <v>839</v>
      </c>
      <c r="CC135" s="47"/>
    </row>
    <row r="136" spans="1:81" s="6" customFormat="1" ht="33.75" x14ac:dyDescent="0.25">
      <c r="A136" s="37" t="s">
        <v>840</v>
      </c>
      <c r="B136" s="38" t="s">
        <v>841</v>
      </c>
      <c r="C136" s="278" t="s">
        <v>842</v>
      </c>
      <c r="D136" s="279"/>
      <c r="E136" s="280"/>
      <c r="F136" s="37" t="s">
        <v>82</v>
      </c>
      <c r="G136" s="39"/>
      <c r="H136" s="40">
        <v>2</v>
      </c>
      <c r="I136" s="41">
        <v>1981.38</v>
      </c>
      <c r="J136" s="41">
        <v>3962.77</v>
      </c>
      <c r="K136" s="41">
        <v>3962.77</v>
      </c>
      <c r="L136" s="42"/>
      <c r="M136" s="42"/>
      <c r="N136" s="42"/>
      <c r="O136" s="45">
        <v>7.2</v>
      </c>
      <c r="P136" s="43">
        <v>0</v>
      </c>
      <c r="BZ136" s="36"/>
      <c r="CA136" s="55"/>
      <c r="CB136" s="2" t="s">
        <v>842</v>
      </c>
      <c r="CC136" s="47"/>
    </row>
    <row r="137" spans="1:81" s="6" customFormat="1" ht="22.5" x14ac:dyDescent="0.25">
      <c r="A137" s="37" t="s">
        <v>407</v>
      </c>
      <c r="B137" s="38" t="s">
        <v>804</v>
      </c>
      <c r="C137" s="278" t="s">
        <v>805</v>
      </c>
      <c r="D137" s="279"/>
      <c r="E137" s="280"/>
      <c r="F137" s="37" t="s">
        <v>712</v>
      </c>
      <c r="G137" s="39"/>
      <c r="H137" s="40">
        <v>2</v>
      </c>
      <c r="I137" s="41">
        <v>1148.33</v>
      </c>
      <c r="J137" s="41">
        <v>2296.64</v>
      </c>
      <c r="K137" s="41">
        <v>2296.64</v>
      </c>
      <c r="L137" s="42"/>
      <c r="M137" s="42"/>
      <c r="N137" s="42"/>
      <c r="O137" s="44">
        <v>3.24</v>
      </c>
      <c r="P137" s="43">
        <v>0</v>
      </c>
      <c r="BZ137" s="36"/>
      <c r="CA137" s="55"/>
      <c r="CB137" s="2" t="s">
        <v>805</v>
      </c>
      <c r="CC137" s="47"/>
    </row>
    <row r="138" spans="1:81" s="6" customFormat="1" ht="33.75" x14ac:dyDescent="0.25">
      <c r="A138" s="37" t="s">
        <v>843</v>
      </c>
      <c r="B138" s="38" t="s">
        <v>784</v>
      </c>
      <c r="C138" s="278" t="s">
        <v>785</v>
      </c>
      <c r="D138" s="279"/>
      <c r="E138" s="280"/>
      <c r="F138" s="37" t="s">
        <v>786</v>
      </c>
      <c r="G138" s="39"/>
      <c r="H138" s="56">
        <v>0.01</v>
      </c>
      <c r="I138" s="41">
        <v>9692.14</v>
      </c>
      <c r="J138" s="44">
        <v>96.93</v>
      </c>
      <c r="K138" s="44">
        <v>96.93</v>
      </c>
      <c r="L138" s="42"/>
      <c r="M138" s="42"/>
      <c r="N138" s="42"/>
      <c r="O138" s="44">
        <v>0.13</v>
      </c>
      <c r="P138" s="43">
        <v>0</v>
      </c>
      <c r="BZ138" s="36"/>
      <c r="CA138" s="55"/>
      <c r="CB138" s="2" t="s">
        <v>785</v>
      </c>
      <c r="CC138" s="47"/>
    </row>
    <row r="139" spans="1:81" s="6" customFormat="1" ht="22.5" x14ac:dyDescent="0.25">
      <c r="A139" s="37" t="s">
        <v>410</v>
      </c>
      <c r="B139" s="38" t="s">
        <v>844</v>
      </c>
      <c r="C139" s="278" t="s">
        <v>845</v>
      </c>
      <c r="D139" s="279"/>
      <c r="E139" s="280"/>
      <c r="F139" s="37" t="s">
        <v>846</v>
      </c>
      <c r="G139" s="39"/>
      <c r="H139" s="40">
        <v>2</v>
      </c>
      <c r="I139" s="41">
        <v>22138.78</v>
      </c>
      <c r="J139" s="41">
        <v>44277.56</v>
      </c>
      <c r="K139" s="41">
        <v>44277.56</v>
      </c>
      <c r="L139" s="42"/>
      <c r="M139" s="42"/>
      <c r="N139" s="42"/>
      <c r="O139" s="44">
        <v>51.84</v>
      </c>
      <c r="P139" s="43">
        <v>0</v>
      </c>
      <c r="BZ139" s="36"/>
      <c r="CA139" s="55"/>
      <c r="CB139" s="2" t="s">
        <v>845</v>
      </c>
      <c r="CC139" s="47"/>
    </row>
    <row r="140" spans="1:81" s="6" customFormat="1" ht="33.75" x14ac:dyDescent="0.25">
      <c r="A140" s="37" t="s">
        <v>847</v>
      </c>
      <c r="B140" s="38" t="s">
        <v>848</v>
      </c>
      <c r="C140" s="278" t="s">
        <v>849</v>
      </c>
      <c r="D140" s="279"/>
      <c r="E140" s="280"/>
      <c r="F140" s="37" t="s">
        <v>850</v>
      </c>
      <c r="G140" s="39"/>
      <c r="H140" s="40">
        <v>2</v>
      </c>
      <c r="I140" s="41">
        <v>16026.89</v>
      </c>
      <c r="J140" s="41">
        <v>32053.78</v>
      </c>
      <c r="K140" s="41">
        <v>32053.78</v>
      </c>
      <c r="L140" s="42"/>
      <c r="M140" s="42"/>
      <c r="N140" s="42"/>
      <c r="O140" s="44">
        <v>46.98</v>
      </c>
      <c r="P140" s="43">
        <v>0</v>
      </c>
      <c r="BZ140" s="36"/>
      <c r="CA140" s="55"/>
      <c r="CB140" s="2" t="s">
        <v>849</v>
      </c>
      <c r="CC140" s="47"/>
    </row>
    <row r="141" spans="1:81" s="6" customFormat="1" ht="33.75" x14ac:dyDescent="0.25">
      <c r="A141" s="37" t="s">
        <v>851</v>
      </c>
      <c r="B141" s="38" t="s">
        <v>852</v>
      </c>
      <c r="C141" s="278" t="s">
        <v>853</v>
      </c>
      <c r="D141" s="279"/>
      <c r="E141" s="280"/>
      <c r="F141" s="37" t="s">
        <v>854</v>
      </c>
      <c r="G141" s="39"/>
      <c r="H141" s="40">
        <v>81</v>
      </c>
      <c r="I141" s="41">
        <v>682.31</v>
      </c>
      <c r="J141" s="41">
        <v>55267.11</v>
      </c>
      <c r="K141" s="41">
        <v>55267.11</v>
      </c>
      <c r="L141" s="42"/>
      <c r="M141" s="42"/>
      <c r="N141" s="42"/>
      <c r="O141" s="43">
        <v>81</v>
      </c>
      <c r="P141" s="43">
        <v>0</v>
      </c>
      <c r="BZ141" s="36"/>
      <c r="CA141" s="55"/>
      <c r="CB141" s="2" t="s">
        <v>853</v>
      </c>
      <c r="CC141" s="47"/>
    </row>
    <row r="142" spans="1:81" s="6" customFormat="1" ht="15" x14ac:dyDescent="0.25">
      <c r="A142" s="289" t="s">
        <v>855</v>
      </c>
      <c r="B142" s="289"/>
      <c r="C142" s="289"/>
      <c r="D142" s="289"/>
      <c r="E142" s="289"/>
      <c r="F142" s="289"/>
      <c r="G142" s="289"/>
      <c r="H142" s="289"/>
      <c r="I142" s="289"/>
      <c r="J142" s="289"/>
      <c r="K142" s="289"/>
      <c r="L142" s="289"/>
      <c r="M142" s="289"/>
      <c r="N142" s="289"/>
      <c r="O142" s="289"/>
      <c r="P142" s="289"/>
      <c r="BZ142" s="36"/>
      <c r="CA142" s="55" t="s">
        <v>855</v>
      </c>
      <c r="CC142" s="47"/>
    </row>
    <row r="143" spans="1:81" s="6" customFormat="1" ht="90" x14ac:dyDescent="0.25">
      <c r="A143" s="37" t="s">
        <v>856</v>
      </c>
      <c r="B143" s="38" t="s">
        <v>831</v>
      </c>
      <c r="C143" s="278" t="s">
        <v>832</v>
      </c>
      <c r="D143" s="279"/>
      <c r="E143" s="280"/>
      <c r="F143" s="37" t="s">
        <v>82</v>
      </c>
      <c r="G143" s="39"/>
      <c r="H143" s="40">
        <v>18</v>
      </c>
      <c r="I143" s="41">
        <v>239.31</v>
      </c>
      <c r="J143" s="41">
        <v>4307.62</v>
      </c>
      <c r="K143" s="41">
        <v>4307.62</v>
      </c>
      <c r="L143" s="42"/>
      <c r="M143" s="42"/>
      <c r="N143" s="42"/>
      <c r="O143" s="44">
        <v>5.76</v>
      </c>
      <c r="P143" s="43">
        <v>0</v>
      </c>
      <c r="BZ143" s="36"/>
      <c r="CA143" s="55"/>
      <c r="CB143" s="2" t="s">
        <v>832</v>
      </c>
      <c r="CC143" s="47"/>
    </row>
    <row r="144" spans="1:81" s="6" customFormat="1" ht="22.5" x14ac:dyDescent="0.25">
      <c r="A144" s="37" t="s">
        <v>857</v>
      </c>
      <c r="B144" s="38" t="s">
        <v>740</v>
      </c>
      <c r="C144" s="278" t="s">
        <v>741</v>
      </c>
      <c r="D144" s="279"/>
      <c r="E144" s="280"/>
      <c r="F144" s="37" t="s">
        <v>712</v>
      </c>
      <c r="G144" s="39"/>
      <c r="H144" s="40">
        <v>18</v>
      </c>
      <c r="I144" s="41">
        <v>1137.83</v>
      </c>
      <c r="J144" s="41">
        <v>20480.93</v>
      </c>
      <c r="K144" s="41">
        <v>20480.93</v>
      </c>
      <c r="L144" s="42"/>
      <c r="M144" s="42"/>
      <c r="N144" s="42"/>
      <c r="O144" s="44">
        <v>29.16</v>
      </c>
      <c r="P144" s="43">
        <v>0</v>
      </c>
      <c r="BZ144" s="36"/>
      <c r="CA144" s="55"/>
      <c r="CB144" s="2" t="s">
        <v>741</v>
      </c>
      <c r="CC144" s="47"/>
    </row>
    <row r="145" spans="1:81" s="6" customFormat="1" ht="15" x14ac:dyDescent="0.25">
      <c r="A145" s="37" t="s">
        <v>858</v>
      </c>
      <c r="B145" s="38" t="s">
        <v>835</v>
      </c>
      <c r="C145" s="278" t="s">
        <v>836</v>
      </c>
      <c r="D145" s="279"/>
      <c r="E145" s="280"/>
      <c r="F145" s="37" t="s">
        <v>82</v>
      </c>
      <c r="G145" s="39"/>
      <c r="H145" s="40">
        <v>12</v>
      </c>
      <c r="I145" s="41">
        <v>4786.24</v>
      </c>
      <c r="J145" s="41">
        <v>57434.879999999997</v>
      </c>
      <c r="K145" s="41">
        <v>57434.879999999997</v>
      </c>
      <c r="L145" s="42"/>
      <c r="M145" s="42"/>
      <c r="N145" s="42"/>
      <c r="O145" s="45">
        <v>76.8</v>
      </c>
      <c r="P145" s="43">
        <v>0</v>
      </c>
      <c r="BZ145" s="36"/>
      <c r="CA145" s="55"/>
      <c r="CB145" s="2" t="s">
        <v>836</v>
      </c>
      <c r="CC145" s="47"/>
    </row>
    <row r="146" spans="1:81" s="6" customFormat="1" ht="22.5" x14ac:dyDescent="0.25">
      <c r="A146" s="37" t="s">
        <v>859</v>
      </c>
      <c r="B146" s="38" t="s">
        <v>838</v>
      </c>
      <c r="C146" s="278" t="s">
        <v>839</v>
      </c>
      <c r="D146" s="279"/>
      <c r="E146" s="280"/>
      <c r="F146" s="37" t="s">
        <v>82</v>
      </c>
      <c r="G146" s="39"/>
      <c r="H146" s="40">
        <v>6</v>
      </c>
      <c r="I146" s="41">
        <v>16998.63</v>
      </c>
      <c r="J146" s="41">
        <v>101991.79</v>
      </c>
      <c r="K146" s="41">
        <v>101991.79</v>
      </c>
      <c r="L146" s="42"/>
      <c r="M146" s="42"/>
      <c r="N146" s="42"/>
      <c r="O146" s="44">
        <v>138.24</v>
      </c>
      <c r="P146" s="43">
        <v>0</v>
      </c>
      <c r="BZ146" s="36"/>
      <c r="CA146" s="55"/>
      <c r="CB146" s="2" t="s">
        <v>839</v>
      </c>
      <c r="CC146" s="47"/>
    </row>
    <row r="147" spans="1:81" s="6" customFormat="1" ht="33.75" x14ac:dyDescent="0.25">
      <c r="A147" s="37" t="s">
        <v>860</v>
      </c>
      <c r="B147" s="38" t="s">
        <v>841</v>
      </c>
      <c r="C147" s="278" t="s">
        <v>842</v>
      </c>
      <c r="D147" s="279"/>
      <c r="E147" s="280"/>
      <c r="F147" s="37" t="s">
        <v>82</v>
      </c>
      <c r="G147" s="39"/>
      <c r="H147" s="40">
        <v>2</v>
      </c>
      <c r="I147" s="41">
        <v>1981.38</v>
      </c>
      <c r="J147" s="41">
        <v>3962.77</v>
      </c>
      <c r="K147" s="41">
        <v>3962.77</v>
      </c>
      <c r="L147" s="42"/>
      <c r="M147" s="42"/>
      <c r="N147" s="42"/>
      <c r="O147" s="45">
        <v>7.2</v>
      </c>
      <c r="P147" s="43">
        <v>0</v>
      </c>
      <c r="BZ147" s="36"/>
      <c r="CA147" s="55"/>
      <c r="CB147" s="2" t="s">
        <v>842</v>
      </c>
      <c r="CC147" s="47"/>
    </row>
    <row r="148" spans="1:81" s="6" customFormat="1" ht="22.5" x14ac:dyDescent="0.25">
      <c r="A148" s="37" t="s">
        <v>430</v>
      </c>
      <c r="B148" s="38" t="s">
        <v>804</v>
      </c>
      <c r="C148" s="278" t="s">
        <v>805</v>
      </c>
      <c r="D148" s="279"/>
      <c r="E148" s="280"/>
      <c r="F148" s="37" t="s">
        <v>712</v>
      </c>
      <c r="G148" s="39"/>
      <c r="H148" s="40">
        <v>2</v>
      </c>
      <c r="I148" s="41">
        <v>1148.33</v>
      </c>
      <c r="J148" s="41">
        <v>2296.64</v>
      </c>
      <c r="K148" s="41">
        <v>2296.64</v>
      </c>
      <c r="L148" s="42"/>
      <c r="M148" s="42"/>
      <c r="N148" s="42"/>
      <c r="O148" s="44">
        <v>3.24</v>
      </c>
      <c r="P148" s="43">
        <v>0</v>
      </c>
      <c r="BZ148" s="36"/>
      <c r="CA148" s="55"/>
      <c r="CB148" s="2" t="s">
        <v>805</v>
      </c>
      <c r="CC148" s="47"/>
    </row>
    <row r="149" spans="1:81" s="6" customFormat="1" ht="33.75" x14ac:dyDescent="0.25">
      <c r="A149" s="37" t="s">
        <v>433</v>
      </c>
      <c r="B149" s="38" t="s">
        <v>784</v>
      </c>
      <c r="C149" s="278" t="s">
        <v>785</v>
      </c>
      <c r="D149" s="279"/>
      <c r="E149" s="280"/>
      <c r="F149" s="37" t="s">
        <v>786</v>
      </c>
      <c r="G149" s="39"/>
      <c r="H149" s="56">
        <v>0.01</v>
      </c>
      <c r="I149" s="41">
        <v>9692.14</v>
      </c>
      <c r="J149" s="44">
        <v>96.93</v>
      </c>
      <c r="K149" s="44">
        <v>96.93</v>
      </c>
      <c r="L149" s="42"/>
      <c r="M149" s="42"/>
      <c r="N149" s="42"/>
      <c r="O149" s="44">
        <v>0.13</v>
      </c>
      <c r="P149" s="43">
        <v>0</v>
      </c>
      <c r="BZ149" s="36"/>
      <c r="CA149" s="55"/>
      <c r="CB149" s="2" t="s">
        <v>785</v>
      </c>
      <c r="CC149" s="47"/>
    </row>
    <row r="150" spans="1:81" s="6" customFormat="1" ht="22.5" x14ac:dyDescent="0.25">
      <c r="A150" s="37" t="s">
        <v>436</v>
      </c>
      <c r="B150" s="38" t="s">
        <v>844</v>
      </c>
      <c r="C150" s="278" t="s">
        <v>845</v>
      </c>
      <c r="D150" s="279"/>
      <c r="E150" s="280"/>
      <c r="F150" s="37" t="s">
        <v>846</v>
      </c>
      <c r="G150" s="39"/>
      <c r="H150" s="40">
        <v>2</v>
      </c>
      <c r="I150" s="41">
        <v>22138.78</v>
      </c>
      <c r="J150" s="41">
        <v>44277.56</v>
      </c>
      <c r="K150" s="41">
        <v>44277.56</v>
      </c>
      <c r="L150" s="42"/>
      <c r="M150" s="42"/>
      <c r="N150" s="42"/>
      <c r="O150" s="44">
        <v>51.84</v>
      </c>
      <c r="P150" s="43">
        <v>0</v>
      </c>
      <c r="BZ150" s="36"/>
      <c r="CA150" s="55"/>
      <c r="CB150" s="2" t="s">
        <v>845</v>
      </c>
      <c r="CC150" s="47"/>
    </row>
    <row r="151" spans="1:81" s="6" customFormat="1" ht="33.75" x14ac:dyDescent="0.25">
      <c r="A151" s="37" t="s">
        <v>439</v>
      </c>
      <c r="B151" s="38" t="s">
        <v>848</v>
      </c>
      <c r="C151" s="278" t="s">
        <v>849</v>
      </c>
      <c r="D151" s="279"/>
      <c r="E151" s="280"/>
      <c r="F151" s="37" t="s">
        <v>850</v>
      </c>
      <c r="G151" s="39"/>
      <c r="H151" s="40">
        <v>2</v>
      </c>
      <c r="I151" s="41">
        <v>16026.89</v>
      </c>
      <c r="J151" s="41">
        <v>32053.78</v>
      </c>
      <c r="K151" s="41">
        <v>32053.78</v>
      </c>
      <c r="L151" s="42"/>
      <c r="M151" s="42"/>
      <c r="N151" s="42"/>
      <c r="O151" s="44">
        <v>46.98</v>
      </c>
      <c r="P151" s="43">
        <v>0</v>
      </c>
      <c r="BZ151" s="36"/>
      <c r="CA151" s="55"/>
      <c r="CB151" s="2" t="s">
        <v>849</v>
      </c>
      <c r="CC151" s="47"/>
    </row>
    <row r="152" spans="1:81" s="6" customFormat="1" ht="33.75" x14ac:dyDescent="0.25">
      <c r="A152" s="37" t="s">
        <v>442</v>
      </c>
      <c r="B152" s="38" t="s">
        <v>852</v>
      </c>
      <c r="C152" s="278" t="s">
        <v>853</v>
      </c>
      <c r="D152" s="279"/>
      <c r="E152" s="280"/>
      <c r="F152" s="37" t="s">
        <v>854</v>
      </c>
      <c r="G152" s="39"/>
      <c r="H152" s="40">
        <v>81</v>
      </c>
      <c r="I152" s="41">
        <v>682.31</v>
      </c>
      <c r="J152" s="41">
        <v>55267.11</v>
      </c>
      <c r="K152" s="41">
        <v>55267.11</v>
      </c>
      <c r="L152" s="42"/>
      <c r="M152" s="42"/>
      <c r="N152" s="42"/>
      <c r="O152" s="43">
        <v>81</v>
      </c>
      <c r="P152" s="43">
        <v>0</v>
      </c>
      <c r="BZ152" s="36"/>
      <c r="CA152" s="55"/>
      <c r="CB152" s="2" t="s">
        <v>853</v>
      </c>
      <c r="CC152" s="47"/>
    </row>
    <row r="153" spans="1:81" s="6" customFormat="1" ht="15" x14ac:dyDescent="0.25">
      <c r="A153" s="289" t="s">
        <v>861</v>
      </c>
      <c r="B153" s="289"/>
      <c r="C153" s="289"/>
      <c r="D153" s="289"/>
      <c r="E153" s="289"/>
      <c r="F153" s="289"/>
      <c r="G153" s="289"/>
      <c r="H153" s="289"/>
      <c r="I153" s="289"/>
      <c r="J153" s="289"/>
      <c r="K153" s="289"/>
      <c r="L153" s="289"/>
      <c r="M153" s="289"/>
      <c r="N153" s="289"/>
      <c r="O153" s="289"/>
      <c r="P153" s="289"/>
      <c r="BZ153" s="36"/>
      <c r="CA153" s="55" t="s">
        <v>861</v>
      </c>
      <c r="CC153" s="47"/>
    </row>
    <row r="154" spans="1:81" s="6" customFormat="1" ht="22.5" x14ac:dyDescent="0.25">
      <c r="A154" s="37" t="s">
        <v>445</v>
      </c>
      <c r="B154" s="38" t="s">
        <v>838</v>
      </c>
      <c r="C154" s="278" t="s">
        <v>839</v>
      </c>
      <c r="D154" s="279"/>
      <c r="E154" s="280"/>
      <c r="F154" s="37" t="s">
        <v>82</v>
      </c>
      <c r="G154" s="39"/>
      <c r="H154" s="40">
        <v>1</v>
      </c>
      <c r="I154" s="41">
        <v>16998.63</v>
      </c>
      <c r="J154" s="41">
        <v>16998.63</v>
      </c>
      <c r="K154" s="41">
        <v>16998.63</v>
      </c>
      <c r="L154" s="42"/>
      <c r="M154" s="42"/>
      <c r="N154" s="42"/>
      <c r="O154" s="44">
        <v>23.04</v>
      </c>
      <c r="P154" s="43">
        <v>0</v>
      </c>
      <c r="BZ154" s="36"/>
      <c r="CA154" s="55"/>
      <c r="CB154" s="2" t="s">
        <v>839</v>
      </c>
      <c r="CC154" s="47"/>
    </row>
    <row r="155" spans="1:81" s="6" customFormat="1" ht="33.75" x14ac:dyDescent="0.25">
      <c r="A155" s="37" t="s">
        <v>449</v>
      </c>
      <c r="B155" s="38" t="s">
        <v>852</v>
      </c>
      <c r="C155" s="278" t="s">
        <v>853</v>
      </c>
      <c r="D155" s="279"/>
      <c r="E155" s="280"/>
      <c r="F155" s="37" t="s">
        <v>854</v>
      </c>
      <c r="G155" s="39"/>
      <c r="H155" s="40">
        <v>84</v>
      </c>
      <c r="I155" s="41">
        <v>682.31</v>
      </c>
      <c r="J155" s="41">
        <v>57314.04</v>
      </c>
      <c r="K155" s="41">
        <v>57314.04</v>
      </c>
      <c r="L155" s="42"/>
      <c r="M155" s="42"/>
      <c r="N155" s="42"/>
      <c r="O155" s="43">
        <v>84</v>
      </c>
      <c r="P155" s="43">
        <v>0</v>
      </c>
      <c r="BZ155" s="36"/>
      <c r="CA155" s="55"/>
      <c r="CB155" s="2" t="s">
        <v>853</v>
      </c>
      <c r="CC155" s="47"/>
    </row>
    <row r="156" spans="1:81" s="6" customFormat="1" ht="33.75" x14ac:dyDescent="0.25">
      <c r="A156" s="37" t="s">
        <v>452</v>
      </c>
      <c r="B156" s="38" t="s">
        <v>841</v>
      </c>
      <c r="C156" s="278" t="s">
        <v>842</v>
      </c>
      <c r="D156" s="279"/>
      <c r="E156" s="280"/>
      <c r="F156" s="37" t="s">
        <v>82</v>
      </c>
      <c r="G156" s="39"/>
      <c r="H156" s="40">
        <v>23</v>
      </c>
      <c r="I156" s="41">
        <v>1981.38</v>
      </c>
      <c r="J156" s="41">
        <v>45571.88</v>
      </c>
      <c r="K156" s="41">
        <v>45571.88</v>
      </c>
      <c r="L156" s="42"/>
      <c r="M156" s="42"/>
      <c r="N156" s="42"/>
      <c r="O156" s="45">
        <v>82.8</v>
      </c>
      <c r="P156" s="43">
        <v>0</v>
      </c>
      <c r="BZ156" s="36"/>
      <c r="CA156" s="55"/>
      <c r="CB156" s="2" t="s">
        <v>842</v>
      </c>
      <c r="CC156" s="47"/>
    </row>
    <row r="157" spans="1:81" s="6" customFormat="1" ht="22.5" x14ac:dyDescent="0.25">
      <c r="A157" s="37" t="s">
        <v>862</v>
      </c>
      <c r="B157" s="38" t="s">
        <v>804</v>
      </c>
      <c r="C157" s="278" t="s">
        <v>805</v>
      </c>
      <c r="D157" s="279"/>
      <c r="E157" s="280"/>
      <c r="F157" s="37" t="s">
        <v>712</v>
      </c>
      <c r="G157" s="39"/>
      <c r="H157" s="40">
        <v>23</v>
      </c>
      <c r="I157" s="41">
        <v>1148.33</v>
      </c>
      <c r="J157" s="41">
        <v>26411.43</v>
      </c>
      <c r="K157" s="41">
        <v>26411.43</v>
      </c>
      <c r="L157" s="42"/>
      <c r="M157" s="42"/>
      <c r="N157" s="42"/>
      <c r="O157" s="44">
        <v>37.26</v>
      </c>
      <c r="P157" s="43">
        <v>0</v>
      </c>
      <c r="BZ157" s="36"/>
      <c r="CA157" s="55"/>
      <c r="CB157" s="2" t="s">
        <v>805</v>
      </c>
      <c r="CC157" s="47"/>
    </row>
    <row r="158" spans="1:81" s="6" customFormat="1" ht="33.75" x14ac:dyDescent="0.25">
      <c r="A158" s="37" t="s">
        <v>459</v>
      </c>
      <c r="B158" s="38" t="s">
        <v>784</v>
      </c>
      <c r="C158" s="278" t="s">
        <v>785</v>
      </c>
      <c r="D158" s="279"/>
      <c r="E158" s="280"/>
      <c r="F158" s="37" t="s">
        <v>786</v>
      </c>
      <c r="G158" s="39"/>
      <c r="H158" s="56">
        <v>0.01</v>
      </c>
      <c r="I158" s="41">
        <v>9692.14</v>
      </c>
      <c r="J158" s="44">
        <v>96.93</v>
      </c>
      <c r="K158" s="44">
        <v>96.93</v>
      </c>
      <c r="L158" s="42"/>
      <c r="M158" s="42"/>
      <c r="N158" s="42"/>
      <c r="O158" s="44">
        <v>0.13</v>
      </c>
      <c r="P158" s="43">
        <v>0</v>
      </c>
      <c r="BZ158" s="36"/>
      <c r="CA158" s="55"/>
      <c r="CB158" s="2" t="s">
        <v>785</v>
      </c>
      <c r="CC158" s="47"/>
    </row>
    <row r="159" spans="1:81" s="6" customFormat="1" ht="22.5" x14ac:dyDescent="0.25">
      <c r="A159" s="37" t="s">
        <v>462</v>
      </c>
      <c r="B159" s="38" t="s">
        <v>844</v>
      </c>
      <c r="C159" s="278" t="s">
        <v>845</v>
      </c>
      <c r="D159" s="279"/>
      <c r="E159" s="280"/>
      <c r="F159" s="37" t="s">
        <v>846</v>
      </c>
      <c r="G159" s="39"/>
      <c r="H159" s="40">
        <v>2</v>
      </c>
      <c r="I159" s="41">
        <v>22138.78</v>
      </c>
      <c r="J159" s="41">
        <v>44277.56</v>
      </c>
      <c r="K159" s="41">
        <v>44277.56</v>
      </c>
      <c r="L159" s="42"/>
      <c r="M159" s="42"/>
      <c r="N159" s="42"/>
      <c r="O159" s="44">
        <v>51.84</v>
      </c>
      <c r="P159" s="43">
        <v>0</v>
      </c>
      <c r="BZ159" s="36"/>
      <c r="CA159" s="55"/>
      <c r="CB159" s="2" t="s">
        <v>845</v>
      </c>
      <c r="CC159" s="47"/>
    </row>
    <row r="160" spans="1:81" s="6" customFormat="1" ht="33.75" x14ac:dyDescent="0.25">
      <c r="A160" s="37" t="s">
        <v>465</v>
      </c>
      <c r="B160" s="38" t="s">
        <v>852</v>
      </c>
      <c r="C160" s="278" t="s">
        <v>853</v>
      </c>
      <c r="D160" s="279"/>
      <c r="E160" s="280"/>
      <c r="F160" s="37" t="s">
        <v>854</v>
      </c>
      <c r="G160" s="39"/>
      <c r="H160" s="40">
        <v>86</v>
      </c>
      <c r="I160" s="41">
        <v>682.31</v>
      </c>
      <c r="J160" s="41">
        <v>58678.66</v>
      </c>
      <c r="K160" s="41">
        <v>58678.66</v>
      </c>
      <c r="L160" s="42"/>
      <c r="M160" s="42"/>
      <c r="N160" s="42"/>
      <c r="O160" s="43">
        <v>86</v>
      </c>
      <c r="P160" s="43">
        <v>0</v>
      </c>
      <c r="BZ160" s="36"/>
      <c r="CA160" s="55"/>
      <c r="CB160" s="2" t="s">
        <v>853</v>
      </c>
      <c r="CC160" s="47"/>
    </row>
    <row r="161" spans="1:81" s="6" customFormat="1" ht="15" x14ac:dyDescent="0.25">
      <c r="A161" s="289" t="s">
        <v>863</v>
      </c>
      <c r="B161" s="289"/>
      <c r="C161" s="289"/>
      <c r="D161" s="289"/>
      <c r="E161" s="289"/>
      <c r="F161" s="289"/>
      <c r="G161" s="289"/>
      <c r="H161" s="289"/>
      <c r="I161" s="289"/>
      <c r="J161" s="289"/>
      <c r="K161" s="289"/>
      <c r="L161" s="289"/>
      <c r="M161" s="289"/>
      <c r="N161" s="289"/>
      <c r="O161" s="289"/>
      <c r="P161" s="289"/>
      <c r="BZ161" s="36"/>
      <c r="CA161" s="55" t="s">
        <v>863</v>
      </c>
      <c r="CC161" s="47"/>
    </row>
    <row r="162" spans="1:81" s="6" customFormat="1" ht="90" x14ac:dyDescent="0.25">
      <c r="A162" s="37" t="s">
        <v>468</v>
      </c>
      <c r="B162" s="38" t="s">
        <v>831</v>
      </c>
      <c r="C162" s="278" t="s">
        <v>832</v>
      </c>
      <c r="D162" s="279"/>
      <c r="E162" s="280"/>
      <c r="F162" s="37" t="s">
        <v>82</v>
      </c>
      <c r="G162" s="39"/>
      <c r="H162" s="40">
        <v>52</v>
      </c>
      <c r="I162" s="41">
        <v>239.31</v>
      </c>
      <c r="J162" s="41">
        <v>12444.22</v>
      </c>
      <c r="K162" s="41">
        <v>12444.22</v>
      </c>
      <c r="L162" s="42"/>
      <c r="M162" s="42"/>
      <c r="N162" s="42"/>
      <c r="O162" s="44">
        <v>16.64</v>
      </c>
      <c r="P162" s="43">
        <v>0</v>
      </c>
      <c r="BZ162" s="36"/>
      <c r="CA162" s="55"/>
      <c r="CB162" s="2" t="s">
        <v>832</v>
      </c>
      <c r="CC162" s="47"/>
    </row>
    <row r="163" spans="1:81" s="6" customFormat="1" ht="22.5" x14ac:dyDescent="0.25">
      <c r="A163" s="37" t="s">
        <v>471</v>
      </c>
      <c r="B163" s="38" t="s">
        <v>740</v>
      </c>
      <c r="C163" s="278" t="s">
        <v>741</v>
      </c>
      <c r="D163" s="279"/>
      <c r="E163" s="280"/>
      <c r="F163" s="37" t="s">
        <v>712</v>
      </c>
      <c r="G163" s="39"/>
      <c r="H163" s="40">
        <v>48</v>
      </c>
      <c r="I163" s="41">
        <v>1137.83</v>
      </c>
      <c r="J163" s="41">
        <v>54615.81</v>
      </c>
      <c r="K163" s="41">
        <v>54615.81</v>
      </c>
      <c r="L163" s="42"/>
      <c r="M163" s="42"/>
      <c r="N163" s="42"/>
      <c r="O163" s="44">
        <v>77.760000000000005</v>
      </c>
      <c r="P163" s="43">
        <v>0</v>
      </c>
      <c r="BZ163" s="36"/>
      <c r="CA163" s="55"/>
      <c r="CB163" s="2" t="s">
        <v>741</v>
      </c>
      <c r="CC163" s="47"/>
    </row>
    <row r="164" spans="1:81" s="6" customFormat="1" ht="22.5" x14ac:dyDescent="0.25">
      <c r="A164" s="37" t="s">
        <v>474</v>
      </c>
      <c r="B164" s="38" t="s">
        <v>864</v>
      </c>
      <c r="C164" s="278" t="s">
        <v>865</v>
      </c>
      <c r="D164" s="279"/>
      <c r="E164" s="280"/>
      <c r="F164" s="37" t="s">
        <v>87</v>
      </c>
      <c r="G164" s="39"/>
      <c r="H164" s="40">
        <v>4</v>
      </c>
      <c r="I164" s="41">
        <v>131519.47</v>
      </c>
      <c r="J164" s="41">
        <v>526077.89</v>
      </c>
      <c r="K164" s="41">
        <v>526077.89</v>
      </c>
      <c r="L164" s="42"/>
      <c r="M164" s="42"/>
      <c r="N164" s="42"/>
      <c r="O164" s="44">
        <v>673.92</v>
      </c>
      <c r="P164" s="43">
        <v>0</v>
      </c>
      <c r="BZ164" s="36"/>
      <c r="CA164" s="55"/>
      <c r="CB164" s="2" t="s">
        <v>865</v>
      </c>
      <c r="CC164" s="47"/>
    </row>
    <row r="165" spans="1:81" s="6" customFormat="1" ht="15" x14ac:dyDescent="0.25">
      <c r="A165" s="37" t="s">
        <v>475</v>
      </c>
      <c r="B165" s="38" t="s">
        <v>866</v>
      </c>
      <c r="C165" s="278" t="s">
        <v>867</v>
      </c>
      <c r="D165" s="279"/>
      <c r="E165" s="280"/>
      <c r="F165" s="37" t="s">
        <v>87</v>
      </c>
      <c r="G165" s="39"/>
      <c r="H165" s="40">
        <v>2</v>
      </c>
      <c r="I165" s="41">
        <v>4791.6400000000003</v>
      </c>
      <c r="J165" s="41">
        <v>9583.27</v>
      </c>
      <c r="K165" s="41">
        <v>9583.27</v>
      </c>
      <c r="L165" s="42"/>
      <c r="M165" s="42"/>
      <c r="N165" s="42"/>
      <c r="O165" s="44">
        <v>12.96</v>
      </c>
      <c r="P165" s="43">
        <v>0</v>
      </c>
      <c r="BZ165" s="36"/>
      <c r="CA165" s="55"/>
      <c r="CB165" s="2" t="s">
        <v>867</v>
      </c>
      <c r="CC165" s="47"/>
    </row>
    <row r="166" spans="1:81" s="6" customFormat="1" ht="45" x14ac:dyDescent="0.25">
      <c r="A166" s="37" t="s">
        <v>479</v>
      </c>
      <c r="B166" s="38" t="s">
        <v>868</v>
      </c>
      <c r="C166" s="278" t="s">
        <v>869</v>
      </c>
      <c r="D166" s="279"/>
      <c r="E166" s="280"/>
      <c r="F166" s="37" t="s">
        <v>808</v>
      </c>
      <c r="G166" s="39"/>
      <c r="H166" s="40">
        <v>2</v>
      </c>
      <c r="I166" s="41">
        <v>8538.6200000000008</v>
      </c>
      <c r="J166" s="41">
        <v>17077.240000000002</v>
      </c>
      <c r="K166" s="41">
        <v>17077.240000000002</v>
      </c>
      <c r="L166" s="42"/>
      <c r="M166" s="42"/>
      <c r="N166" s="42"/>
      <c r="O166" s="44">
        <v>25.92</v>
      </c>
      <c r="P166" s="43">
        <v>0</v>
      </c>
      <c r="BZ166" s="36"/>
      <c r="CA166" s="55"/>
      <c r="CB166" s="2" t="s">
        <v>869</v>
      </c>
      <c r="CC166" s="47"/>
    </row>
    <row r="167" spans="1:81" s="6" customFormat="1" ht="15" x14ac:dyDescent="0.25">
      <c r="A167" s="37" t="s">
        <v>870</v>
      </c>
      <c r="B167" s="38" t="s">
        <v>871</v>
      </c>
      <c r="C167" s="278" t="s">
        <v>872</v>
      </c>
      <c r="D167" s="279"/>
      <c r="E167" s="280"/>
      <c r="F167" s="37" t="s">
        <v>87</v>
      </c>
      <c r="G167" s="39"/>
      <c r="H167" s="40">
        <v>4</v>
      </c>
      <c r="I167" s="41">
        <v>8300.58</v>
      </c>
      <c r="J167" s="41">
        <v>33202.31</v>
      </c>
      <c r="K167" s="41">
        <v>33202.31</v>
      </c>
      <c r="L167" s="42"/>
      <c r="M167" s="42"/>
      <c r="N167" s="42"/>
      <c r="O167" s="44">
        <v>40.32</v>
      </c>
      <c r="P167" s="43">
        <v>0</v>
      </c>
      <c r="BZ167" s="36"/>
      <c r="CA167" s="55"/>
      <c r="CB167" s="2" t="s">
        <v>872</v>
      </c>
      <c r="CC167" s="47"/>
    </row>
    <row r="168" spans="1:81" s="6" customFormat="1" ht="22.5" x14ac:dyDescent="0.25">
      <c r="A168" s="37" t="s">
        <v>873</v>
      </c>
      <c r="B168" s="38" t="s">
        <v>874</v>
      </c>
      <c r="C168" s="278" t="s">
        <v>875</v>
      </c>
      <c r="D168" s="279"/>
      <c r="E168" s="280"/>
      <c r="F168" s="37" t="s">
        <v>87</v>
      </c>
      <c r="G168" s="39"/>
      <c r="H168" s="40">
        <v>2</v>
      </c>
      <c r="I168" s="41">
        <v>62254.33</v>
      </c>
      <c r="J168" s="41">
        <v>124508.66</v>
      </c>
      <c r="K168" s="41">
        <v>124508.66</v>
      </c>
      <c r="L168" s="42"/>
      <c r="M168" s="42"/>
      <c r="N168" s="42"/>
      <c r="O168" s="45">
        <v>151.19999999999999</v>
      </c>
      <c r="P168" s="43">
        <v>0</v>
      </c>
      <c r="BZ168" s="36"/>
      <c r="CA168" s="55"/>
      <c r="CB168" s="2" t="s">
        <v>875</v>
      </c>
      <c r="CC168" s="47"/>
    </row>
    <row r="169" spans="1:81" s="6" customFormat="1" ht="22.5" x14ac:dyDescent="0.25">
      <c r="A169" s="37" t="s">
        <v>876</v>
      </c>
      <c r="B169" s="38" t="s">
        <v>877</v>
      </c>
      <c r="C169" s="278" t="s">
        <v>878</v>
      </c>
      <c r="D169" s="279"/>
      <c r="E169" s="280"/>
      <c r="F169" s="37" t="s">
        <v>82</v>
      </c>
      <c r="G169" s="39"/>
      <c r="H169" s="40">
        <v>20</v>
      </c>
      <c r="I169" s="41">
        <v>9502.56</v>
      </c>
      <c r="J169" s="41">
        <v>190051.07</v>
      </c>
      <c r="K169" s="41">
        <v>190051.07</v>
      </c>
      <c r="L169" s="42"/>
      <c r="M169" s="42"/>
      <c r="N169" s="42"/>
      <c r="O169" s="45">
        <v>243.2</v>
      </c>
      <c r="P169" s="43">
        <v>0</v>
      </c>
      <c r="BZ169" s="36"/>
      <c r="CA169" s="55"/>
      <c r="CB169" s="2" t="s">
        <v>878</v>
      </c>
      <c r="CC169" s="47"/>
    </row>
    <row r="170" spans="1:81" s="6" customFormat="1" ht="22.5" x14ac:dyDescent="0.25">
      <c r="A170" s="37" t="s">
        <v>879</v>
      </c>
      <c r="B170" s="38" t="s">
        <v>877</v>
      </c>
      <c r="C170" s="278" t="s">
        <v>878</v>
      </c>
      <c r="D170" s="279"/>
      <c r="E170" s="280"/>
      <c r="F170" s="37" t="s">
        <v>82</v>
      </c>
      <c r="G170" s="39"/>
      <c r="H170" s="40">
        <v>22</v>
      </c>
      <c r="I170" s="41">
        <v>9502.56</v>
      </c>
      <c r="J170" s="41">
        <v>209056.18</v>
      </c>
      <c r="K170" s="41">
        <v>209056.18</v>
      </c>
      <c r="L170" s="42"/>
      <c r="M170" s="42"/>
      <c r="N170" s="42"/>
      <c r="O170" s="44">
        <v>267.52</v>
      </c>
      <c r="P170" s="43">
        <v>0</v>
      </c>
      <c r="BZ170" s="36"/>
      <c r="CA170" s="55"/>
      <c r="CB170" s="2" t="s">
        <v>878</v>
      </c>
      <c r="CC170" s="47"/>
    </row>
    <row r="171" spans="1:81" s="6" customFormat="1" ht="15" x14ac:dyDescent="0.25">
      <c r="A171" s="37" t="s">
        <v>880</v>
      </c>
      <c r="B171" s="38" t="s">
        <v>866</v>
      </c>
      <c r="C171" s="278" t="s">
        <v>867</v>
      </c>
      <c r="D171" s="279"/>
      <c r="E171" s="280"/>
      <c r="F171" s="37" t="s">
        <v>87</v>
      </c>
      <c r="G171" s="39"/>
      <c r="H171" s="40">
        <v>2</v>
      </c>
      <c r="I171" s="41">
        <v>4791.6400000000003</v>
      </c>
      <c r="J171" s="41">
        <v>9583.27</v>
      </c>
      <c r="K171" s="41">
        <v>9583.27</v>
      </c>
      <c r="L171" s="42"/>
      <c r="M171" s="42"/>
      <c r="N171" s="42"/>
      <c r="O171" s="44">
        <v>12.96</v>
      </c>
      <c r="P171" s="43">
        <v>0</v>
      </c>
      <c r="BZ171" s="36"/>
      <c r="CA171" s="55"/>
      <c r="CB171" s="2" t="s">
        <v>867</v>
      </c>
      <c r="CC171" s="47"/>
    </row>
    <row r="172" spans="1:81" s="6" customFormat="1" ht="45" x14ac:dyDescent="0.25">
      <c r="A172" s="37" t="s">
        <v>881</v>
      </c>
      <c r="B172" s="38" t="s">
        <v>882</v>
      </c>
      <c r="C172" s="278" t="s">
        <v>883</v>
      </c>
      <c r="D172" s="279"/>
      <c r="E172" s="280"/>
      <c r="F172" s="37" t="s">
        <v>87</v>
      </c>
      <c r="G172" s="39"/>
      <c r="H172" s="40">
        <v>2</v>
      </c>
      <c r="I172" s="41">
        <v>10115.68</v>
      </c>
      <c r="J172" s="41">
        <v>20231.349999999999</v>
      </c>
      <c r="K172" s="41">
        <v>20231.349999999999</v>
      </c>
      <c r="L172" s="42"/>
      <c r="M172" s="42"/>
      <c r="N172" s="42"/>
      <c r="O172" s="44">
        <v>27.36</v>
      </c>
      <c r="P172" s="43">
        <v>0</v>
      </c>
      <c r="BZ172" s="36"/>
      <c r="CA172" s="55"/>
      <c r="CB172" s="2" t="s">
        <v>883</v>
      </c>
      <c r="CC172" s="47"/>
    </row>
    <row r="173" spans="1:81" s="6" customFormat="1" ht="45" x14ac:dyDescent="0.25">
      <c r="A173" s="37" t="s">
        <v>884</v>
      </c>
      <c r="B173" s="38" t="s">
        <v>868</v>
      </c>
      <c r="C173" s="278" t="s">
        <v>869</v>
      </c>
      <c r="D173" s="279"/>
      <c r="E173" s="280"/>
      <c r="F173" s="37" t="s">
        <v>808</v>
      </c>
      <c r="G173" s="39"/>
      <c r="H173" s="40">
        <v>2</v>
      </c>
      <c r="I173" s="41">
        <v>8538.6200000000008</v>
      </c>
      <c r="J173" s="41">
        <v>17077.240000000002</v>
      </c>
      <c r="K173" s="41">
        <v>17077.240000000002</v>
      </c>
      <c r="L173" s="42"/>
      <c r="M173" s="42"/>
      <c r="N173" s="42"/>
      <c r="O173" s="44">
        <v>25.92</v>
      </c>
      <c r="P173" s="43">
        <v>0</v>
      </c>
      <c r="BZ173" s="36"/>
      <c r="CA173" s="55"/>
      <c r="CB173" s="2" t="s">
        <v>869</v>
      </c>
      <c r="CC173" s="47"/>
    </row>
    <row r="174" spans="1:81" s="6" customFormat="1" ht="22.5" x14ac:dyDescent="0.25">
      <c r="A174" s="37" t="s">
        <v>885</v>
      </c>
      <c r="B174" s="38" t="s">
        <v>874</v>
      </c>
      <c r="C174" s="278" t="s">
        <v>875</v>
      </c>
      <c r="D174" s="279"/>
      <c r="E174" s="280"/>
      <c r="F174" s="37" t="s">
        <v>87</v>
      </c>
      <c r="G174" s="39"/>
      <c r="H174" s="40">
        <v>2</v>
      </c>
      <c r="I174" s="41">
        <v>62254.33</v>
      </c>
      <c r="J174" s="41">
        <v>124508.66</v>
      </c>
      <c r="K174" s="41">
        <v>124508.66</v>
      </c>
      <c r="L174" s="42"/>
      <c r="M174" s="42"/>
      <c r="N174" s="42"/>
      <c r="O174" s="45">
        <v>151.19999999999999</v>
      </c>
      <c r="P174" s="43">
        <v>0</v>
      </c>
      <c r="BZ174" s="36"/>
      <c r="CA174" s="55"/>
      <c r="CB174" s="2" t="s">
        <v>875</v>
      </c>
      <c r="CC174" s="47"/>
    </row>
    <row r="175" spans="1:81" s="6" customFormat="1" ht="15" x14ac:dyDescent="0.25">
      <c r="A175" s="37" t="s">
        <v>886</v>
      </c>
      <c r="B175" s="38" t="s">
        <v>835</v>
      </c>
      <c r="C175" s="278" t="s">
        <v>836</v>
      </c>
      <c r="D175" s="279"/>
      <c r="E175" s="280"/>
      <c r="F175" s="37" t="s">
        <v>82</v>
      </c>
      <c r="G175" s="39"/>
      <c r="H175" s="40">
        <v>2</v>
      </c>
      <c r="I175" s="41">
        <v>4786.24</v>
      </c>
      <c r="J175" s="41">
        <v>9572.48</v>
      </c>
      <c r="K175" s="41">
        <v>9572.48</v>
      </c>
      <c r="L175" s="42"/>
      <c r="M175" s="42"/>
      <c r="N175" s="42"/>
      <c r="O175" s="45">
        <v>12.8</v>
      </c>
      <c r="P175" s="43">
        <v>0</v>
      </c>
      <c r="BZ175" s="36"/>
      <c r="CA175" s="55"/>
      <c r="CB175" s="2" t="s">
        <v>836</v>
      </c>
      <c r="CC175" s="47"/>
    </row>
    <row r="176" spans="1:81" s="6" customFormat="1" ht="33.75" x14ac:dyDescent="0.25">
      <c r="A176" s="37" t="s">
        <v>887</v>
      </c>
      <c r="B176" s="38" t="s">
        <v>806</v>
      </c>
      <c r="C176" s="278" t="s">
        <v>807</v>
      </c>
      <c r="D176" s="279"/>
      <c r="E176" s="280"/>
      <c r="F176" s="37" t="s">
        <v>808</v>
      </c>
      <c r="G176" s="39"/>
      <c r="H176" s="40">
        <v>12</v>
      </c>
      <c r="I176" s="41">
        <v>1926.69</v>
      </c>
      <c r="J176" s="41">
        <v>23120.240000000002</v>
      </c>
      <c r="K176" s="41">
        <v>23120.240000000002</v>
      </c>
      <c r="L176" s="42"/>
      <c r="M176" s="42"/>
      <c r="N176" s="42"/>
      <c r="O176" s="44">
        <v>34.56</v>
      </c>
      <c r="P176" s="43">
        <v>0</v>
      </c>
      <c r="BZ176" s="36"/>
      <c r="CA176" s="55"/>
      <c r="CB176" s="2" t="s">
        <v>807</v>
      </c>
      <c r="CC176" s="47"/>
    </row>
    <row r="177" spans="1:81" s="6" customFormat="1" ht="33.75" x14ac:dyDescent="0.25">
      <c r="A177" s="37" t="s">
        <v>888</v>
      </c>
      <c r="B177" s="38" t="s">
        <v>841</v>
      </c>
      <c r="C177" s="278" t="s">
        <v>842</v>
      </c>
      <c r="D177" s="279"/>
      <c r="E177" s="280"/>
      <c r="F177" s="37" t="s">
        <v>82</v>
      </c>
      <c r="G177" s="39"/>
      <c r="H177" s="40">
        <v>4</v>
      </c>
      <c r="I177" s="41">
        <v>1981.38</v>
      </c>
      <c r="J177" s="41">
        <v>7925.55</v>
      </c>
      <c r="K177" s="41">
        <v>7925.55</v>
      </c>
      <c r="L177" s="42"/>
      <c r="M177" s="42"/>
      <c r="N177" s="42"/>
      <c r="O177" s="45">
        <v>14.4</v>
      </c>
      <c r="P177" s="43">
        <v>0</v>
      </c>
      <c r="BZ177" s="36"/>
      <c r="CA177" s="55"/>
      <c r="CB177" s="2" t="s">
        <v>842</v>
      </c>
      <c r="CC177" s="47"/>
    </row>
    <row r="178" spans="1:81" s="6" customFormat="1" ht="22.5" x14ac:dyDescent="0.25">
      <c r="A178" s="37" t="s">
        <v>889</v>
      </c>
      <c r="B178" s="38" t="s">
        <v>804</v>
      </c>
      <c r="C178" s="278" t="s">
        <v>805</v>
      </c>
      <c r="D178" s="279"/>
      <c r="E178" s="280"/>
      <c r="F178" s="37" t="s">
        <v>712</v>
      </c>
      <c r="G178" s="39"/>
      <c r="H178" s="40">
        <v>4</v>
      </c>
      <c r="I178" s="41">
        <v>1148.33</v>
      </c>
      <c r="J178" s="41">
        <v>4593.29</v>
      </c>
      <c r="K178" s="41">
        <v>4593.29</v>
      </c>
      <c r="L178" s="42"/>
      <c r="M178" s="42"/>
      <c r="N178" s="42"/>
      <c r="O178" s="44">
        <v>6.48</v>
      </c>
      <c r="P178" s="43">
        <v>0</v>
      </c>
      <c r="BZ178" s="36"/>
      <c r="CA178" s="55"/>
      <c r="CB178" s="2" t="s">
        <v>805</v>
      </c>
      <c r="CC178" s="47"/>
    </row>
    <row r="179" spans="1:81" s="6" customFormat="1" ht="33.75" x14ac:dyDescent="0.25">
      <c r="A179" s="37" t="s">
        <v>890</v>
      </c>
      <c r="B179" s="38" t="s">
        <v>784</v>
      </c>
      <c r="C179" s="278" t="s">
        <v>785</v>
      </c>
      <c r="D179" s="279"/>
      <c r="E179" s="280"/>
      <c r="F179" s="37" t="s">
        <v>786</v>
      </c>
      <c r="G179" s="39"/>
      <c r="H179" s="56">
        <v>0.02</v>
      </c>
      <c r="I179" s="41">
        <v>9692.14</v>
      </c>
      <c r="J179" s="44">
        <v>193.84</v>
      </c>
      <c r="K179" s="44">
        <v>193.84</v>
      </c>
      <c r="L179" s="42"/>
      <c r="M179" s="42"/>
      <c r="N179" s="42"/>
      <c r="O179" s="44">
        <v>0.26</v>
      </c>
      <c r="P179" s="43">
        <v>0</v>
      </c>
      <c r="BZ179" s="36"/>
      <c r="CA179" s="55"/>
      <c r="CB179" s="2" t="s">
        <v>785</v>
      </c>
      <c r="CC179" s="47"/>
    </row>
    <row r="180" spans="1:81" s="6" customFormat="1" ht="22.5" x14ac:dyDescent="0.25">
      <c r="A180" s="37" t="s">
        <v>891</v>
      </c>
      <c r="B180" s="38" t="s">
        <v>844</v>
      </c>
      <c r="C180" s="278" t="s">
        <v>845</v>
      </c>
      <c r="D180" s="279"/>
      <c r="E180" s="280"/>
      <c r="F180" s="37" t="s">
        <v>846</v>
      </c>
      <c r="G180" s="39"/>
      <c r="H180" s="40">
        <v>2</v>
      </c>
      <c r="I180" s="41">
        <v>22138.78</v>
      </c>
      <c r="J180" s="41">
        <v>44277.56</v>
      </c>
      <c r="K180" s="41">
        <v>44277.56</v>
      </c>
      <c r="L180" s="42"/>
      <c r="M180" s="42"/>
      <c r="N180" s="42"/>
      <c r="O180" s="44">
        <v>51.84</v>
      </c>
      <c r="P180" s="43">
        <v>0</v>
      </c>
      <c r="BZ180" s="36"/>
      <c r="CA180" s="55"/>
      <c r="CB180" s="2" t="s">
        <v>845</v>
      </c>
      <c r="CC180" s="47"/>
    </row>
    <row r="181" spans="1:81" s="6" customFormat="1" ht="33.75" x14ac:dyDescent="0.25">
      <c r="A181" s="37" t="s">
        <v>892</v>
      </c>
      <c r="B181" s="38" t="s">
        <v>848</v>
      </c>
      <c r="C181" s="278" t="s">
        <v>849</v>
      </c>
      <c r="D181" s="279"/>
      <c r="E181" s="280"/>
      <c r="F181" s="37" t="s">
        <v>850</v>
      </c>
      <c r="G181" s="39"/>
      <c r="H181" s="40">
        <v>6</v>
      </c>
      <c r="I181" s="41">
        <v>16026.89</v>
      </c>
      <c r="J181" s="41">
        <v>96161.34</v>
      </c>
      <c r="K181" s="41">
        <v>96161.34</v>
      </c>
      <c r="L181" s="42"/>
      <c r="M181" s="42"/>
      <c r="N181" s="42"/>
      <c r="O181" s="44">
        <v>140.94</v>
      </c>
      <c r="P181" s="43">
        <v>0</v>
      </c>
      <c r="BZ181" s="36"/>
      <c r="CA181" s="55"/>
      <c r="CB181" s="2" t="s">
        <v>849</v>
      </c>
      <c r="CC181" s="47"/>
    </row>
    <row r="182" spans="1:81" s="6" customFormat="1" ht="33.75" x14ac:dyDescent="0.25">
      <c r="A182" s="37" t="s">
        <v>893</v>
      </c>
      <c r="B182" s="38" t="s">
        <v>852</v>
      </c>
      <c r="C182" s="278" t="s">
        <v>853</v>
      </c>
      <c r="D182" s="279"/>
      <c r="E182" s="280"/>
      <c r="F182" s="37" t="s">
        <v>854</v>
      </c>
      <c r="G182" s="39"/>
      <c r="H182" s="40">
        <v>170</v>
      </c>
      <c r="I182" s="41">
        <v>682.31</v>
      </c>
      <c r="J182" s="41">
        <v>115992.7</v>
      </c>
      <c r="K182" s="41">
        <v>115992.7</v>
      </c>
      <c r="L182" s="42"/>
      <c r="M182" s="42"/>
      <c r="N182" s="42"/>
      <c r="O182" s="43">
        <v>170</v>
      </c>
      <c r="P182" s="43">
        <v>0</v>
      </c>
      <c r="BZ182" s="36"/>
      <c r="CA182" s="55"/>
      <c r="CB182" s="2" t="s">
        <v>853</v>
      </c>
      <c r="CC182" s="47"/>
    </row>
    <row r="183" spans="1:81" s="6" customFormat="1" ht="15" x14ac:dyDescent="0.25">
      <c r="A183" s="289" t="s">
        <v>894</v>
      </c>
      <c r="B183" s="289"/>
      <c r="C183" s="289"/>
      <c r="D183" s="289"/>
      <c r="E183" s="289"/>
      <c r="F183" s="289"/>
      <c r="G183" s="289"/>
      <c r="H183" s="289"/>
      <c r="I183" s="289"/>
      <c r="J183" s="289"/>
      <c r="K183" s="289"/>
      <c r="L183" s="289"/>
      <c r="M183" s="289"/>
      <c r="N183" s="289"/>
      <c r="O183" s="289"/>
      <c r="P183" s="289"/>
      <c r="BZ183" s="36"/>
      <c r="CA183" s="55" t="s">
        <v>894</v>
      </c>
      <c r="CC183" s="47"/>
    </row>
    <row r="184" spans="1:81" s="6" customFormat="1" ht="90" x14ac:dyDescent="0.25">
      <c r="A184" s="37" t="s">
        <v>895</v>
      </c>
      <c r="B184" s="38" t="s">
        <v>831</v>
      </c>
      <c r="C184" s="278" t="s">
        <v>832</v>
      </c>
      <c r="D184" s="279"/>
      <c r="E184" s="280"/>
      <c r="F184" s="37" t="s">
        <v>82</v>
      </c>
      <c r="G184" s="39"/>
      <c r="H184" s="40">
        <v>15</v>
      </c>
      <c r="I184" s="41">
        <v>239.31</v>
      </c>
      <c r="J184" s="41">
        <v>3589.68</v>
      </c>
      <c r="K184" s="41">
        <v>3589.68</v>
      </c>
      <c r="L184" s="42"/>
      <c r="M184" s="42"/>
      <c r="N184" s="42"/>
      <c r="O184" s="45">
        <v>4.8</v>
      </c>
      <c r="P184" s="43">
        <v>0</v>
      </c>
      <c r="BZ184" s="36"/>
      <c r="CA184" s="55"/>
      <c r="CB184" s="2" t="s">
        <v>832</v>
      </c>
      <c r="CC184" s="47"/>
    </row>
    <row r="185" spans="1:81" s="6" customFormat="1" ht="33.75" x14ac:dyDescent="0.25">
      <c r="A185" s="37" t="s">
        <v>896</v>
      </c>
      <c r="B185" s="38" t="s">
        <v>897</v>
      </c>
      <c r="C185" s="278" t="s">
        <v>898</v>
      </c>
      <c r="D185" s="279"/>
      <c r="E185" s="280"/>
      <c r="F185" s="37" t="s">
        <v>808</v>
      </c>
      <c r="G185" s="39"/>
      <c r="H185" s="40">
        <v>15</v>
      </c>
      <c r="I185" s="41">
        <v>3202.48</v>
      </c>
      <c r="J185" s="41">
        <v>48037.31</v>
      </c>
      <c r="K185" s="41">
        <v>48037.31</v>
      </c>
      <c r="L185" s="42"/>
      <c r="M185" s="42"/>
      <c r="N185" s="42"/>
      <c r="O185" s="45">
        <v>72.900000000000006</v>
      </c>
      <c r="P185" s="43">
        <v>0</v>
      </c>
      <c r="BZ185" s="36"/>
      <c r="CA185" s="55"/>
      <c r="CB185" s="2" t="s">
        <v>898</v>
      </c>
      <c r="CC185" s="47"/>
    </row>
    <row r="186" spans="1:81" s="6" customFormat="1" ht="33.75" x14ac:dyDescent="0.25">
      <c r="A186" s="37" t="s">
        <v>899</v>
      </c>
      <c r="B186" s="38" t="s">
        <v>900</v>
      </c>
      <c r="C186" s="278" t="s">
        <v>901</v>
      </c>
      <c r="D186" s="279"/>
      <c r="E186" s="280"/>
      <c r="F186" s="37" t="s">
        <v>82</v>
      </c>
      <c r="G186" s="39"/>
      <c r="H186" s="40">
        <v>2</v>
      </c>
      <c r="I186" s="41">
        <v>3113.87</v>
      </c>
      <c r="J186" s="41">
        <v>6227.75</v>
      </c>
      <c r="K186" s="41">
        <v>6227.75</v>
      </c>
      <c r="L186" s="42"/>
      <c r="M186" s="42"/>
      <c r="N186" s="42"/>
      <c r="O186" s="43">
        <v>9</v>
      </c>
      <c r="P186" s="43">
        <v>0</v>
      </c>
      <c r="BZ186" s="36"/>
      <c r="CA186" s="55"/>
      <c r="CB186" s="2" t="s">
        <v>901</v>
      </c>
      <c r="CC186" s="47"/>
    </row>
    <row r="187" spans="1:81" s="6" customFormat="1" ht="22.5" x14ac:dyDescent="0.25">
      <c r="A187" s="37" t="s">
        <v>902</v>
      </c>
      <c r="B187" s="38" t="s">
        <v>903</v>
      </c>
      <c r="C187" s="278" t="s">
        <v>904</v>
      </c>
      <c r="D187" s="279"/>
      <c r="E187" s="280"/>
      <c r="F187" s="37" t="s">
        <v>82</v>
      </c>
      <c r="G187" s="39"/>
      <c r="H187" s="40">
        <v>2</v>
      </c>
      <c r="I187" s="41">
        <v>43025.2</v>
      </c>
      <c r="J187" s="41">
        <v>86050.39</v>
      </c>
      <c r="K187" s="41">
        <v>86050.39</v>
      </c>
      <c r="L187" s="42"/>
      <c r="M187" s="42"/>
      <c r="N187" s="42"/>
      <c r="O187" s="44">
        <v>116.64</v>
      </c>
      <c r="P187" s="43">
        <v>0</v>
      </c>
      <c r="BZ187" s="36"/>
      <c r="CA187" s="55"/>
      <c r="CB187" s="2" t="s">
        <v>904</v>
      </c>
      <c r="CC187" s="47"/>
    </row>
    <row r="188" spans="1:81" s="6" customFormat="1" ht="22.5" x14ac:dyDescent="0.25">
      <c r="A188" s="37" t="s">
        <v>905</v>
      </c>
      <c r="B188" s="38" t="s">
        <v>906</v>
      </c>
      <c r="C188" s="278" t="s">
        <v>907</v>
      </c>
      <c r="D188" s="279"/>
      <c r="E188" s="280"/>
      <c r="F188" s="37" t="s">
        <v>82</v>
      </c>
      <c r="G188" s="39"/>
      <c r="H188" s="40">
        <v>12</v>
      </c>
      <c r="I188" s="41">
        <v>1211.51</v>
      </c>
      <c r="J188" s="41">
        <v>14538.2</v>
      </c>
      <c r="K188" s="41">
        <v>14538.2</v>
      </c>
      <c r="L188" s="42"/>
      <c r="M188" s="42"/>
      <c r="N188" s="42"/>
      <c r="O188" s="44">
        <v>19.440000000000001</v>
      </c>
      <c r="P188" s="43">
        <v>0</v>
      </c>
      <c r="BZ188" s="36"/>
      <c r="CA188" s="55"/>
      <c r="CB188" s="2" t="s">
        <v>907</v>
      </c>
      <c r="CC188" s="47"/>
    </row>
    <row r="189" spans="1:81" s="6" customFormat="1" ht="33.75" x14ac:dyDescent="0.25">
      <c r="A189" s="37" t="s">
        <v>908</v>
      </c>
      <c r="B189" s="38" t="s">
        <v>806</v>
      </c>
      <c r="C189" s="278" t="s">
        <v>807</v>
      </c>
      <c r="D189" s="279"/>
      <c r="E189" s="280"/>
      <c r="F189" s="37" t="s">
        <v>808</v>
      </c>
      <c r="G189" s="39"/>
      <c r="H189" s="40">
        <v>2</v>
      </c>
      <c r="I189" s="41">
        <v>1926.69</v>
      </c>
      <c r="J189" s="41">
        <v>3853.38</v>
      </c>
      <c r="K189" s="41">
        <v>3853.38</v>
      </c>
      <c r="L189" s="42"/>
      <c r="M189" s="42"/>
      <c r="N189" s="42"/>
      <c r="O189" s="44">
        <v>5.76</v>
      </c>
      <c r="P189" s="43">
        <v>0</v>
      </c>
      <c r="BZ189" s="36"/>
      <c r="CA189" s="55"/>
      <c r="CB189" s="2" t="s">
        <v>807</v>
      </c>
      <c r="CC189" s="47"/>
    </row>
    <row r="190" spans="1:81" s="6" customFormat="1" ht="33.75" x14ac:dyDescent="0.25">
      <c r="A190" s="37" t="s">
        <v>909</v>
      </c>
      <c r="B190" s="38" t="s">
        <v>852</v>
      </c>
      <c r="C190" s="278" t="s">
        <v>853</v>
      </c>
      <c r="D190" s="279"/>
      <c r="E190" s="280"/>
      <c r="F190" s="37" t="s">
        <v>854</v>
      </c>
      <c r="G190" s="39"/>
      <c r="H190" s="40">
        <v>2</v>
      </c>
      <c r="I190" s="41">
        <v>682.31</v>
      </c>
      <c r="J190" s="41">
        <v>1364.62</v>
      </c>
      <c r="K190" s="41">
        <v>1364.62</v>
      </c>
      <c r="L190" s="42"/>
      <c r="M190" s="42"/>
      <c r="N190" s="42"/>
      <c r="O190" s="43">
        <v>2</v>
      </c>
      <c r="P190" s="43">
        <v>0</v>
      </c>
      <c r="BZ190" s="36"/>
      <c r="CA190" s="55"/>
      <c r="CB190" s="2" t="s">
        <v>853</v>
      </c>
      <c r="CC190" s="47"/>
    </row>
    <row r="191" spans="1:81" s="6" customFormat="1" ht="33.75" x14ac:dyDescent="0.25">
      <c r="A191" s="37" t="s">
        <v>910</v>
      </c>
      <c r="B191" s="38" t="s">
        <v>784</v>
      </c>
      <c r="C191" s="278" t="s">
        <v>785</v>
      </c>
      <c r="D191" s="279"/>
      <c r="E191" s="280"/>
      <c r="F191" s="37" t="s">
        <v>786</v>
      </c>
      <c r="G191" s="39"/>
      <c r="H191" s="56">
        <v>0.01</v>
      </c>
      <c r="I191" s="41">
        <v>9692.14</v>
      </c>
      <c r="J191" s="44">
        <v>96.93</v>
      </c>
      <c r="K191" s="44">
        <v>96.93</v>
      </c>
      <c r="L191" s="42"/>
      <c r="M191" s="42"/>
      <c r="N191" s="42"/>
      <c r="O191" s="44">
        <v>0.13</v>
      </c>
      <c r="P191" s="43">
        <v>0</v>
      </c>
      <c r="BZ191" s="36"/>
      <c r="CA191" s="55"/>
      <c r="CB191" s="2" t="s">
        <v>785</v>
      </c>
      <c r="CC191" s="47"/>
    </row>
    <row r="192" spans="1:81" s="6" customFormat="1" ht="90" x14ac:dyDescent="0.25">
      <c r="A192" s="37" t="s">
        <v>911</v>
      </c>
      <c r="B192" s="38" t="s">
        <v>831</v>
      </c>
      <c r="C192" s="278" t="s">
        <v>832</v>
      </c>
      <c r="D192" s="279"/>
      <c r="E192" s="280"/>
      <c r="F192" s="37" t="s">
        <v>82</v>
      </c>
      <c r="G192" s="39"/>
      <c r="H192" s="40">
        <v>58</v>
      </c>
      <c r="I192" s="41">
        <v>239.31</v>
      </c>
      <c r="J192" s="41">
        <v>13880.1</v>
      </c>
      <c r="K192" s="41">
        <v>13880.1</v>
      </c>
      <c r="L192" s="42"/>
      <c r="M192" s="42"/>
      <c r="N192" s="42"/>
      <c r="O192" s="44">
        <v>18.559999999999999</v>
      </c>
      <c r="P192" s="43">
        <v>0</v>
      </c>
      <c r="BZ192" s="36"/>
      <c r="CA192" s="55"/>
      <c r="CB192" s="2" t="s">
        <v>832</v>
      </c>
      <c r="CC192" s="47"/>
    </row>
    <row r="193" spans="1:81" s="6" customFormat="1" ht="22.5" x14ac:dyDescent="0.25">
      <c r="A193" s="37" t="s">
        <v>912</v>
      </c>
      <c r="B193" s="38" t="s">
        <v>740</v>
      </c>
      <c r="C193" s="278" t="s">
        <v>741</v>
      </c>
      <c r="D193" s="279"/>
      <c r="E193" s="280"/>
      <c r="F193" s="37" t="s">
        <v>712</v>
      </c>
      <c r="G193" s="39"/>
      <c r="H193" s="40">
        <v>58</v>
      </c>
      <c r="I193" s="41">
        <v>1137.83</v>
      </c>
      <c r="J193" s="41">
        <v>65994.11</v>
      </c>
      <c r="K193" s="41">
        <v>65994.11</v>
      </c>
      <c r="L193" s="42"/>
      <c r="M193" s="42"/>
      <c r="N193" s="42"/>
      <c r="O193" s="44">
        <v>93.96</v>
      </c>
      <c r="P193" s="43">
        <v>0</v>
      </c>
      <c r="BZ193" s="36"/>
      <c r="CA193" s="55"/>
      <c r="CB193" s="2" t="s">
        <v>741</v>
      </c>
      <c r="CC193" s="47"/>
    </row>
    <row r="194" spans="1:81" s="6" customFormat="1" ht="15" x14ac:dyDescent="0.25">
      <c r="A194" s="289" t="s">
        <v>913</v>
      </c>
      <c r="B194" s="289"/>
      <c r="C194" s="289"/>
      <c r="D194" s="289"/>
      <c r="E194" s="289"/>
      <c r="F194" s="289"/>
      <c r="G194" s="289"/>
      <c r="H194" s="289"/>
      <c r="I194" s="289"/>
      <c r="J194" s="289"/>
      <c r="K194" s="289"/>
      <c r="L194" s="289"/>
      <c r="M194" s="289"/>
      <c r="N194" s="289"/>
      <c r="O194" s="289"/>
      <c r="P194" s="289"/>
      <c r="BZ194" s="36"/>
      <c r="CA194" s="55" t="s">
        <v>913</v>
      </c>
      <c r="CC194" s="47"/>
    </row>
    <row r="195" spans="1:81" s="6" customFormat="1" ht="90" x14ac:dyDescent="0.25">
      <c r="A195" s="37" t="s">
        <v>914</v>
      </c>
      <c r="B195" s="38" t="s">
        <v>831</v>
      </c>
      <c r="C195" s="278" t="s">
        <v>832</v>
      </c>
      <c r="D195" s="279"/>
      <c r="E195" s="280"/>
      <c r="F195" s="37" t="s">
        <v>82</v>
      </c>
      <c r="G195" s="39"/>
      <c r="H195" s="40">
        <v>9</v>
      </c>
      <c r="I195" s="41">
        <v>239.31</v>
      </c>
      <c r="J195" s="41">
        <v>2153.81</v>
      </c>
      <c r="K195" s="41">
        <v>2153.81</v>
      </c>
      <c r="L195" s="42"/>
      <c r="M195" s="42"/>
      <c r="N195" s="42"/>
      <c r="O195" s="44">
        <v>2.88</v>
      </c>
      <c r="P195" s="43">
        <v>0</v>
      </c>
      <c r="BZ195" s="36"/>
      <c r="CA195" s="55"/>
      <c r="CB195" s="2" t="s">
        <v>832</v>
      </c>
      <c r="CC195" s="47"/>
    </row>
    <row r="196" spans="1:81" s="6" customFormat="1" ht="22.5" x14ac:dyDescent="0.25">
      <c r="A196" s="37" t="s">
        <v>915</v>
      </c>
      <c r="B196" s="38" t="s">
        <v>740</v>
      </c>
      <c r="C196" s="278" t="s">
        <v>741</v>
      </c>
      <c r="D196" s="279"/>
      <c r="E196" s="280"/>
      <c r="F196" s="37" t="s">
        <v>712</v>
      </c>
      <c r="G196" s="39"/>
      <c r="H196" s="40">
        <v>9</v>
      </c>
      <c r="I196" s="41">
        <v>1137.83</v>
      </c>
      <c r="J196" s="41">
        <v>10240.469999999999</v>
      </c>
      <c r="K196" s="41">
        <v>10240.469999999999</v>
      </c>
      <c r="L196" s="42"/>
      <c r="M196" s="42"/>
      <c r="N196" s="42"/>
      <c r="O196" s="44">
        <v>14.58</v>
      </c>
      <c r="P196" s="43">
        <v>0</v>
      </c>
      <c r="BZ196" s="36"/>
      <c r="CA196" s="55"/>
      <c r="CB196" s="2" t="s">
        <v>741</v>
      </c>
      <c r="CC196" s="47"/>
    </row>
    <row r="197" spans="1:81" s="6" customFormat="1" ht="33.75" x14ac:dyDescent="0.25">
      <c r="A197" s="37" t="s">
        <v>916</v>
      </c>
      <c r="B197" s="38" t="s">
        <v>806</v>
      </c>
      <c r="C197" s="278" t="s">
        <v>807</v>
      </c>
      <c r="D197" s="279"/>
      <c r="E197" s="280"/>
      <c r="F197" s="37" t="s">
        <v>808</v>
      </c>
      <c r="G197" s="39"/>
      <c r="H197" s="40">
        <v>1</v>
      </c>
      <c r="I197" s="41">
        <v>1926.69</v>
      </c>
      <c r="J197" s="41">
        <v>1926.69</v>
      </c>
      <c r="K197" s="41">
        <v>1926.69</v>
      </c>
      <c r="L197" s="42"/>
      <c r="M197" s="42"/>
      <c r="N197" s="42"/>
      <c r="O197" s="44">
        <v>2.88</v>
      </c>
      <c r="P197" s="43">
        <v>0</v>
      </c>
      <c r="BZ197" s="36"/>
      <c r="CA197" s="55"/>
      <c r="CB197" s="2" t="s">
        <v>807</v>
      </c>
      <c r="CC197" s="47"/>
    </row>
    <row r="198" spans="1:81" s="6" customFormat="1" ht="15" x14ac:dyDescent="0.25">
      <c r="A198" s="37" t="s">
        <v>917</v>
      </c>
      <c r="B198" s="38" t="s">
        <v>835</v>
      </c>
      <c r="C198" s="278" t="s">
        <v>836</v>
      </c>
      <c r="D198" s="279"/>
      <c r="E198" s="280"/>
      <c r="F198" s="37" t="s">
        <v>82</v>
      </c>
      <c r="G198" s="39"/>
      <c r="H198" s="40">
        <v>20</v>
      </c>
      <c r="I198" s="41">
        <v>4786.24</v>
      </c>
      <c r="J198" s="41">
        <v>95724.800000000003</v>
      </c>
      <c r="K198" s="41">
        <v>95724.800000000003</v>
      </c>
      <c r="L198" s="42"/>
      <c r="M198" s="42"/>
      <c r="N198" s="42"/>
      <c r="O198" s="43">
        <v>128</v>
      </c>
      <c r="P198" s="43">
        <v>0</v>
      </c>
      <c r="BZ198" s="36"/>
      <c r="CA198" s="55"/>
      <c r="CB198" s="2" t="s">
        <v>836</v>
      </c>
      <c r="CC198" s="47"/>
    </row>
    <row r="199" spans="1:81" s="6" customFormat="1" ht="33.75" x14ac:dyDescent="0.25">
      <c r="A199" s="37" t="s">
        <v>918</v>
      </c>
      <c r="B199" s="38" t="s">
        <v>784</v>
      </c>
      <c r="C199" s="278" t="s">
        <v>785</v>
      </c>
      <c r="D199" s="279"/>
      <c r="E199" s="280"/>
      <c r="F199" s="37" t="s">
        <v>786</v>
      </c>
      <c r="G199" s="39"/>
      <c r="H199" s="56">
        <v>0.01</v>
      </c>
      <c r="I199" s="41">
        <v>9692.14</v>
      </c>
      <c r="J199" s="44">
        <v>96.93</v>
      </c>
      <c r="K199" s="44">
        <v>96.93</v>
      </c>
      <c r="L199" s="42"/>
      <c r="M199" s="42"/>
      <c r="N199" s="42"/>
      <c r="O199" s="44">
        <v>0.13</v>
      </c>
      <c r="P199" s="43">
        <v>0</v>
      </c>
      <c r="BZ199" s="36"/>
      <c r="CA199" s="55"/>
      <c r="CB199" s="2" t="s">
        <v>785</v>
      </c>
      <c r="CC199" s="47"/>
    </row>
    <row r="200" spans="1:81" s="6" customFormat="1" ht="15" x14ac:dyDescent="0.25">
      <c r="A200" s="289" t="s">
        <v>919</v>
      </c>
      <c r="B200" s="289"/>
      <c r="C200" s="289"/>
      <c r="D200" s="289"/>
      <c r="E200" s="289"/>
      <c r="F200" s="289"/>
      <c r="G200" s="289"/>
      <c r="H200" s="289"/>
      <c r="I200" s="289"/>
      <c r="J200" s="289"/>
      <c r="K200" s="289"/>
      <c r="L200" s="289"/>
      <c r="M200" s="289"/>
      <c r="N200" s="289"/>
      <c r="O200" s="289"/>
      <c r="P200" s="289"/>
      <c r="BZ200" s="36"/>
      <c r="CA200" s="55" t="s">
        <v>919</v>
      </c>
      <c r="CC200" s="47"/>
    </row>
    <row r="201" spans="1:81" s="6" customFormat="1" ht="33.75" x14ac:dyDescent="0.25">
      <c r="A201" s="37" t="s">
        <v>920</v>
      </c>
      <c r="B201" s="38" t="s">
        <v>841</v>
      </c>
      <c r="C201" s="278" t="s">
        <v>842</v>
      </c>
      <c r="D201" s="279"/>
      <c r="E201" s="280"/>
      <c r="F201" s="37" t="s">
        <v>82</v>
      </c>
      <c r="G201" s="39"/>
      <c r="H201" s="40">
        <v>2</v>
      </c>
      <c r="I201" s="41">
        <v>1981.38</v>
      </c>
      <c r="J201" s="41">
        <v>3962.77</v>
      </c>
      <c r="K201" s="41">
        <v>3962.77</v>
      </c>
      <c r="L201" s="42"/>
      <c r="M201" s="42"/>
      <c r="N201" s="42"/>
      <c r="O201" s="45">
        <v>7.2</v>
      </c>
      <c r="P201" s="43">
        <v>0</v>
      </c>
      <c r="BZ201" s="36"/>
      <c r="CA201" s="55"/>
      <c r="CB201" s="2" t="s">
        <v>842</v>
      </c>
      <c r="CC201" s="47"/>
    </row>
    <row r="202" spans="1:81" s="6" customFormat="1" ht="22.5" x14ac:dyDescent="0.25">
      <c r="A202" s="37" t="s">
        <v>921</v>
      </c>
      <c r="B202" s="38" t="s">
        <v>804</v>
      </c>
      <c r="C202" s="278" t="s">
        <v>805</v>
      </c>
      <c r="D202" s="279"/>
      <c r="E202" s="280"/>
      <c r="F202" s="37" t="s">
        <v>712</v>
      </c>
      <c r="G202" s="39"/>
      <c r="H202" s="40">
        <v>2</v>
      </c>
      <c r="I202" s="41">
        <v>1148.33</v>
      </c>
      <c r="J202" s="41">
        <v>2296.64</v>
      </c>
      <c r="K202" s="41">
        <v>2296.64</v>
      </c>
      <c r="L202" s="42"/>
      <c r="M202" s="42"/>
      <c r="N202" s="42"/>
      <c r="O202" s="44">
        <v>3.24</v>
      </c>
      <c r="P202" s="43">
        <v>0</v>
      </c>
      <c r="BZ202" s="36"/>
      <c r="CA202" s="55"/>
      <c r="CB202" s="2" t="s">
        <v>805</v>
      </c>
      <c r="CC202" s="47"/>
    </row>
    <row r="203" spans="1:81" s="6" customFormat="1" ht="33.75" x14ac:dyDescent="0.25">
      <c r="A203" s="37" t="s">
        <v>922</v>
      </c>
      <c r="B203" s="38" t="s">
        <v>784</v>
      </c>
      <c r="C203" s="278" t="s">
        <v>785</v>
      </c>
      <c r="D203" s="279"/>
      <c r="E203" s="280"/>
      <c r="F203" s="37" t="s">
        <v>786</v>
      </c>
      <c r="G203" s="39"/>
      <c r="H203" s="56">
        <v>0.01</v>
      </c>
      <c r="I203" s="41">
        <v>9692.14</v>
      </c>
      <c r="J203" s="44">
        <v>96.93</v>
      </c>
      <c r="K203" s="44">
        <v>96.93</v>
      </c>
      <c r="L203" s="42"/>
      <c r="M203" s="42"/>
      <c r="N203" s="42"/>
      <c r="O203" s="44">
        <v>0.13</v>
      </c>
      <c r="P203" s="43">
        <v>0</v>
      </c>
      <c r="BZ203" s="36"/>
      <c r="CA203" s="55"/>
      <c r="CB203" s="2" t="s">
        <v>785</v>
      </c>
      <c r="CC203" s="47"/>
    </row>
    <row r="204" spans="1:81" s="6" customFormat="1" ht="56.25" x14ac:dyDescent="0.25">
      <c r="A204" s="37" t="s">
        <v>923</v>
      </c>
      <c r="B204" s="38" t="s">
        <v>924</v>
      </c>
      <c r="C204" s="278" t="s">
        <v>925</v>
      </c>
      <c r="D204" s="279"/>
      <c r="E204" s="280"/>
      <c r="F204" s="37" t="s">
        <v>82</v>
      </c>
      <c r="G204" s="39"/>
      <c r="H204" s="40">
        <v>2</v>
      </c>
      <c r="I204" s="41">
        <v>13279.73</v>
      </c>
      <c r="J204" s="41">
        <v>26559.46</v>
      </c>
      <c r="K204" s="41">
        <v>26559.46</v>
      </c>
      <c r="L204" s="42"/>
      <c r="M204" s="42"/>
      <c r="N204" s="42"/>
      <c r="O204" s="43">
        <v>36</v>
      </c>
      <c r="P204" s="43">
        <v>0</v>
      </c>
      <c r="BZ204" s="36"/>
      <c r="CA204" s="55"/>
      <c r="CB204" s="2" t="s">
        <v>925</v>
      </c>
      <c r="CC204" s="47"/>
    </row>
    <row r="205" spans="1:81" s="6" customFormat="1" ht="33.75" x14ac:dyDescent="0.25">
      <c r="A205" s="37" t="s">
        <v>926</v>
      </c>
      <c r="B205" s="38" t="s">
        <v>848</v>
      </c>
      <c r="C205" s="278" t="s">
        <v>849</v>
      </c>
      <c r="D205" s="279"/>
      <c r="E205" s="280"/>
      <c r="F205" s="37" t="s">
        <v>850</v>
      </c>
      <c r="G205" s="39"/>
      <c r="H205" s="40">
        <v>2</v>
      </c>
      <c r="I205" s="41">
        <v>16026.89</v>
      </c>
      <c r="J205" s="41">
        <v>32053.78</v>
      </c>
      <c r="K205" s="41">
        <v>32053.78</v>
      </c>
      <c r="L205" s="42"/>
      <c r="M205" s="42"/>
      <c r="N205" s="42"/>
      <c r="O205" s="44">
        <v>46.98</v>
      </c>
      <c r="P205" s="43">
        <v>0</v>
      </c>
      <c r="BZ205" s="36"/>
      <c r="CA205" s="55"/>
      <c r="CB205" s="2" t="s">
        <v>849</v>
      </c>
      <c r="CC205" s="47"/>
    </row>
    <row r="206" spans="1:81" s="6" customFormat="1" ht="33.75" x14ac:dyDescent="0.25">
      <c r="A206" s="37" t="s">
        <v>927</v>
      </c>
      <c r="B206" s="38" t="s">
        <v>852</v>
      </c>
      <c r="C206" s="278" t="s">
        <v>853</v>
      </c>
      <c r="D206" s="279"/>
      <c r="E206" s="280"/>
      <c r="F206" s="37" t="s">
        <v>854</v>
      </c>
      <c r="G206" s="39"/>
      <c r="H206" s="40">
        <v>76</v>
      </c>
      <c r="I206" s="41">
        <v>682.31</v>
      </c>
      <c r="J206" s="41">
        <v>51855.56</v>
      </c>
      <c r="K206" s="41">
        <v>51855.56</v>
      </c>
      <c r="L206" s="42"/>
      <c r="M206" s="42"/>
      <c r="N206" s="42"/>
      <c r="O206" s="43">
        <v>76</v>
      </c>
      <c r="P206" s="43">
        <v>0</v>
      </c>
      <c r="BZ206" s="36"/>
      <c r="CA206" s="55"/>
      <c r="CB206" s="2" t="s">
        <v>853</v>
      </c>
      <c r="CC206" s="47"/>
    </row>
    <row r="207" spans="1:81" s="6" customFormat="1" ht="33.75" x14ac:dyDescent="0.25">
      <c r="A207" s="37" t="s">
        <v>928</v>
      </c>
      <c r="B207" s="38" t="s">
        <v>929</v>
      </c>
      <c r="C207" s="278" t="s">
        <v>930</v>
      </c>
      <c r="D207" s="279"/>
      <c r="E207" s="280"/>
      <c r="F207" s="37" t="s">
        <v>82</v>
      </c>
      <c r="G207" s="39"/>
      <c r="H207" s="40">
        <v>8</v>
      </c>
      <c r="I207" s="41">
        <v>24442.16</v>
      </c>
      <c r="J207" s="41">
        <v>195537.31</v>
      </c>
      <c r="K207" s="41">
        <v>195537.31</v>
      </c>
      <c r="L207" s="42"/>
      <c r="M207" s="42"/>
      <c r="N207" s="42"/>
      <c r="O207" s="43">
        <v>288</v>
      </c>
      <c r="P207" s="43">
        <v>0</v>
      </c>
      <c r="BZ207" s="36"/>
      <c r="CA207" s="55"/>
      <c r="CB207" s="2" t="s">
        <v>930</v>
      </c>
      <c r="CC207" s="47"/>
    </row>
    <row r="208" spans="1:81" s="6" customFormat="1" ht="15" x14ac:dyDescent="0.25">
      <c r="A208" s="289" t="s">
        <v>931</v>
      </c>
      <c r="B208" s="289"/>
      <c r="C208" s="289"/>
      <c r="D208" s="289"/>
      <c r="E208" s="289"/>
      <c r="F208" s="289"/>
      <c r="G208" s="289"/>
      <c r="H208" s="289"/>
      <c r="I208" s="289"/>
      <c r="J208" s="289"/>
      <c r="K208" s="289"/>
      <c r="L208" s="289"/>
      <c r="M208" s="289"/>
      <c r="N208" s="289"/>
      <c r="O208" s="289"/>
      <c r="P208" s="289"/>
      <c r="BZ208" s="36"/>
      <c r="CA208" s="55" t="s">
        <v>931</v>
      </c>
      <c r="CC208" s="47"/>
    </row>
    <row r="209" spans="1:81" s="6" customFormat="1" ht="90" x14ac:dyDescent="0.25">
      <c r="A209" s="37" t="s">
        <v>932</v>
      </c>
      <c r="B209" s="38" t="s">
        <v>831</v>
      </c>
      <c r="C209" s="278" t="s">
        <v>832</v>
      </c>
      <c r="D209" s="279"/>
      <c r="E209" s="280"/>
      <c r="F209" s="37" t="s">
        <v>82</v>
      </c>
      <c r="G209" s="39"/>
      <c r="H209" s="40">
        <v>18</v>
      </c>
      <c r="I209" s="41">
        <v>239.31</v>
      </c>
      <c r="J209" s="41">
        <v>4307.62</v>
      </c>
      <c r="K209" s="41">
        <v>4307.62</v>
      </c>
      <c r="L209" s="42"/>
      <c r="M209" s="42"/>
      <c r="N209" s="42"/>
      <c r="O209" s="44">
        <v>5.76</v>
      </c>
      <c r="P209" s="43">
        <v>0</v>
      </c>
      <c r="BZ209" s="36"/>
      <c r="CA209" s="55"/>
      <c r="CB209" s="2" t="s">
        <v>832</v>
      </c>
      <c r="CC209" s="47"/>
    </row>
    <row r="210" spans="1:81" s="6" customFormat="1" ht="22.5" x14ac:dyDescent="0.25">
      <c r="A210" s="37" t="s">
        <v>933</v>
      </c>
      <c r="B210" s="38" t="s">
        <v>740</v>
      </c>
      <c r="C210" s="278" t="s">
        <v>741</v>
      </c>
      <c r="D210" s="279"/>
      <c r="E210" s="280"/>
      <c r="F210" s="37" t="s">
        <v>712</v>
      </c>
      <c r="G210" s="39"/>
      <c r="H210" s="40">
        <v>18</v>
      </c>
      <c r="I210" s="41">
        <v>1137.83</v>
      </c>
      <c r="J210" s="41">
        <v>20480.93</v>
      </c>
      <c r="K210" s="41">
        <v>20480.93</v>
      </c>
      <c r="L210" s="42"/>
      <c r="M210" s="42"/>
      <c r="N210" s="42"/>
      <c r="O210" s="44">
        <v>29.16</v>
      </c>
      <c r="P210" s="43">
        <v>0</v>
      </c>
      <c r="BZ210" s="36"/>
      <c r="CA210" s="55"/>
      <c r="CB210" s="2" t="s">
        <v>741</v>
      </c>
      <c r="CC210" s="47"/>
    </row>
    <row r="211" spans="1:81" s="6" customFormat="1" ht="33.75" x14ac:dyDescent="0.25">
      <c r="A211" s="37" t="s">
        <v>934</v>
      </c>
      <c r="B211" s="38" t="s">
        <v>852</v>
      </c>
      <c r="C211" s="278" t="s">
        <v>853</v>
      </c>
      <c r="D211" s="279"/>
      <c r="E211" s="280"/>
      <c r="F211" s="37" t="s">
        <v>854</v>
      </c>
      <c r="G211" s="39"/>
      <c r="H211" s="40">
        <v>340</v>
      </c>
      <c r="I211" s="41">
        <v>682.31</v>
      </c>
      <c r="J211" s="41">
        <v>231985.4</v>
      </c>
      <c r="K211" s="41">
        <v>231985.4</v>
      </c>
      <c r="L211" s="42"/>
      <c r="M211" s="42"/>
      <c r="N211" s="42"/>
      <c r="O211" s="43">
        <v>340</v>
      </c>
      <c r="P211" s="43">
        <v>0</v>
      </c>
      <c r="BZ211" s="36"/>
      <c r="CA211" s="55"/>
      <c r="CB211" s="2" t="s">
        <v>853</v>
      </c>
      <c r="CC211" s="47"/>
    </row>
    <row r="212" spans="1:81" s="6" customFormat="1" ht="33.75" x14ac:dyDescent="0.25">
      <c r="A212" s="37" t="s">
        <v>935</v>
      </c>
      <c r="B212" s="38" t="s">
        <v>936</v>
      </c>
      <c r="C212" s="278" t="s">
        <v>937</v>
      </c>
      <c r="D212" s="279"/>
      <c r="E212" s="280"/>
      <c r="F212" s="37" t="s">
        <v>82</v>
      </c>
      <c r="G212" s="39"/>
      <c r="H212" s="40">
        <v>1</v>
      </c>
      <c r="I212" s="41">
        <v>142888.51</v>
      </c>
      <c r="J212" s="41">
        <v>142888.51</v>
      </c>
      <c r="K212" s="41">
        <v>142888.51</v>
      </c>
      <c r="L212" s="42"/>
      <c r="M212" s="42"/>
      <c r="N212" s="42"/>
      <c r="O212" s="44">
        <v>173.52</v>
      </c>
      <c r="P212" s="43">
        <v>0</v>
      </c>
      <c r="BZ212" s="36"/>
      <c r="CA212" s="55"/>
      <c r="CB212" s="2" t="s">
        <v>937</v>
      </c>
      <c r="CC212" s="47"/>
    </row>
    <row r="213" spans="1:81" s="6" customFormat="1" ht="15" x14ac:dyDescent="0.25">
      <c r="A213" s="37" t="s">
        <v>938</v>
      </c>
      <c r="B213" s="38" t="s">
        <v>835</v>
      </c>
      <c r="C213" s="278" t="s">
        <v>836</v>
      </c>
      <c r="D213" s="279"/>
      <c r="E213" s="280"/>
      <c r="F213" s="37" t="s">
        <v>82</v>
      </c>
      <c r="G213" s="39"/>
      <c r="H213" s="40">
        <v>18</v>
      </c>
      <c r="I213" s="41">
        <v>4786.24</v>
      </c>
      <c r="J213" s="41">
        <v>86152.320000000007</v>
      </c>
      <c r="K213" s="41">
        <v>86152.320000000007</v>
      </c>
      <c r="L213" s="42"/>
      <c r="M213" s="42"/>
      <c r="N213" s="42"/>
      <c r="O213" s="45">
        <v>115.2</v>
      </c>
      <c r="P213" s="43">
        <v>0</v>
      </c>
      <c r="BZ213" s="36"/>
      <c r="CA213" s="55"/>
      <c r="CB213" s="2" t="s">
        <v>836</v>
      </c>
      <c r="CC213" s="47"/>
    </row>
    <row r="214" spans="1:81" s="6" customFormat="1" ht="33.75" x14ac:dyDescent="0.25">
      <c r="A214" s="37" t="s">
        <v>939</v>
      </c>
      <c r="B214" s="38" t="s">
        <v>841</v>
      </c>
      <c r="C214" s="278" t="s">
        <v>842</v>
      </c>
      <c r="D214" s="279"/>
      <c r="E214" s="280"/>
      <c r="F214" s="37" t="s">
        <v>82</v>
      </c>
      <c r="G214" s="39"/>
      <c r="H214" s="40">
        <v>2</v>
      </c>
      <c r="I214" s="41">
        <v>1981.38</v>
      </c>
      <c r="J214" s="41">
        <v>3962.77</v>
      </c>
      <c r="K214" s="41">
        <v>3962.77</v>
      </c>
      <c r="L214" s="42"/>
      <c r="M214" s="42"/>
      <c r="N214" s="42"/>
      <c r="O214" s="45">
        <v>7.2</v>
      </c>
      <c r="P214" s="43">
        <v>0</v>
      </c>
      <c r="BZ214" s="36"/>
      <c r="CA214" s="55"/>
      <c r="CB214" s="2" t="s">
        <v>842</v>
      </c>
      <c r="CC214" s="47"/>
    </row>
    <row r="215" spans="1:81" s="6" customFormat="1" ht="22.5" x14ac:dyDescent="0.25">
      <c r="A215" s="37" t="s">
        <v>940</v>
      </c>
      <c r="B215" s="38" t="s">
        <v>804</v>
      </c>
      <c r="C215" s="278" t="s">
        <v>805</v>
      </c>
      <c r="D215" s="279"/>
      <c r="E215" s="280"/>
      <c r="F215" s="37" t="s">
        <v>712</v>
      </c>
      <c r="G215" s="39"/>
      <c r="H215" s="40">
        <v>2</v>
      </c>
      <c r="I215" s="41">
        <v>1148.33</v>
      </c>
      <c r="J215" s="41">
        <v>2296.64</v>
      </c>
      <c r="K215" s="41">
        <v>2296.64</v>
      </c>
      <c r="L215" s="42"/>
      <c r="M215" s="42"/>
      <c r="N215" s="42"/>
      <c r="O215" s="44">
        <v>3.24</v>
      </c>
      <c r="P215" s="43">
        <v>0</v>
      </c>
      <c r="BZ215" s="36"/>
      <c r="CA215" s="55"/>
      <c r="CB215" s="2" t="s">
        <v>805</v>
      </c>
      <c r="CC215" s="47"/>
    </row>
    <row r="216" spans="1:81" s="6" customFormat="1" ht="33.75" x14ac:dyDescent="0.25">
      <c r="A216" s="37" t="s">
        <v>941</v>
      </c>
      <c r="B216" s="38" t="s">
        <v>784</v>
      </c>
      <c r="C216" s="278" t="s">
        <v>785</v>
      </c>
      <c r="D216" s="279"/>
      <c r="E216" s="280"/>
      <c r="F216" s="37" t="s">
        <v>786</v>
      </c>
      <c r="G216" s="39"/>
      <c r="H216" s="56">
        <v>0.01</v>
      </c>
      <c r="I216" s="41">
        <v>9692.14</v>
      </c>
      <c r="J216" s="44">
        <v>96.93</v>
      </c>
      <c r="K216" s="44">
        <v>96.93</v>
      </c>
      <c r="L216" s="42"/>
      <c r="M216" s="42"/>
      <c r="N216" s="42"/>
      <c r="O216" s="44">
        <v>0.13</v>
      </c>
      <c r="P216" s="43">
        <v>0</v>
      </c>
      <c r="BZ216" s="36"/>
      <c r="CA216" s="55"/>
      <c r="CB216" s="2" t="s">
        <v>785</v>
      </c>
      <c r="CC216" s="47"/>
    </row>
    <row r="217" spans="1:81" s="6" customFormat="1" ht="15" x14ac:dyDescent="0.25">
      <c r="A217" s="289" t="s">
        <v>763</v>
      </c>
      <c r="B217" s="289"/>
      <c r="C217" s="289"/>
      <c r="D217" s="289"/>
      <c r="E217" s="289"/>
      <c r="F217" s="289"/>
      <c r="G217" s="289"/>
      <c r="H217" s="289"/>
      <c r="I217" s="289"/>
      <c r="J217" s="289"/>
      <c r="K217" s="289"/>
      <c r="L217" s="289"/>
      <c r="M217" s="289"/>
      <c r="N217" s="289"/>
      <c r="O217" s="289"/>
      <c r="P217" s="289"/>
      <c r="BZ217" s="36"/>
      <c r="CA217" s="55" t="s">
        <v>763</v>
      </c>
      <c r="CC217" s="47"/>
    </row>
    <row r="218" spans="1:81" s="6" customFormat="1" ht="33.75" x14ac:dyDescent="0.25">
      <c r="A218" s="37" t="s">
        <v>942</v>
      </c>
      <c r="B218" s="38" t="s">
        <v>943</v>
      </c>
      <c r="C218" s="278" t="s">
        <v>944</v>
      </c>
      <c r="D218" s="279"/>
      <c r="E218" s="280"/>
      <c r="F218" s="37" t="s">
        <v>82</v>
      </c>
      <c r="G218" s="39"/>
      <c r="H218" s="40">
        <v>27</v>
      </c>
      <c r="I218" s="41">
        <v>613.23</v>
      </c>
      <c r="J218" s="41">
        <v>16557.400000000001</v>
      </c>
      <c r="K218" s="41">
        <v>16557.400000000001</v>
      </c>
      <c r="L218" s="42"/>
      <c r="M218" s="42"/>
      <c r="N218" s="42"/>
      <c r="O218" s="44">
        <v>22.14</v>
      </c>
      <c r="P218" s="43">
        <v>0</v>
      </c>
      <c r="BZ218" s="36"/>
      <c r="CA218" s="55"/>
      <c r="CB218" s="2" t="s">
        <v>944</v>
      </c>
      <c r="CC218" s="47"/>
    </row>
    <row r="219" spans="1:81" s="6" customFormat="1" ht="22.5" x14ac:dyDescent="0.25">
      <c r="A219" s="37" t="s">
        <v>945</v>
      </c>
      <c r="B219" s="38" t="s">
        <v>740</v>
      </c>
      <c r="C219" s="278" t="s">
        <v>741</v>
      </c>
      <c r="D219" s="279"/>
      <c r="E219" s="280"/>
      <c r="F219" s="37" t="s">
        <v>712</v>
      </c>
      <c r="G219" s="39"/>
      <c r="H219" s="40">
        <v>236</v>
      </c>
      <c r="I219" s="41">
        <v>1137.83</v>
      </c>
      <c r="J219" s="41">
        <v>268527.76</v>
      </c>
      <c r="K219" s="41">
        <v>268527.76</v>
      </c>
      <c r="L219" s="42"/>
      <c r="M219" s="42"/>
      <c r="N219" s="42"/>
      <c r="O219" s="44">
        <v>382.32</v>
      </c>
      <c r="P219" s="43">
        <v>0</v>
      </c>
      <c r="BZ219" s="36"/>
      <c r="CA219" s="55"/>
      <c r="CB219" s="2" t="s">
        <v>741</v>
      </c>
      <c r="CC219" s="47"/>
    </row>
    <row r="220" spans="1:81" s="6" customFormat="1" ht="33.75" x14ac:dyDescent="0.25">
      <c r="A220" s="37" t="s">
        <v>946</v>
      </c>
      <c r="B220" s="38" t="s">
        <v>784</v>
      </c>
      <c r="C220" s="278" t="s">
        <v>785</v>
      </c>
      <c r="D220" s="279"/>
      <c r="E220" s="280"/>
      <c r="F220" s="37" t="s">
        <v>786</v>
      </c>
      <c r="G220" s="39"/>
      <c r="H220" s="53">
        <v>4.9000000000000004</v>
      </c>
      <c r="I220" s="41">
        <v>9692.14</v>
      </c>
      <c r="J220" s="41">
        <v>47491.47</v>
      </c>
      <c r="K220" s="41">
        <v>47491.47</v>
      </c>
      <c r="L220" s="42"/>
      <c r="M220" s="42"/>
      <c r="N220" s="42"/>
      <c r="O220" s="45">
        <v>63.5</v>
      </c>
      <c r="P220" s="43">
        <v>0</v>
      </c>
      <c r="BZ220" s="36"/>
      <c r="CA220" s="55"/>
      <c r="CB220" s="2" t="s">
        <v>785</v>
      </c>
      <c r="CC220" s="47"/>
    </row>
    <row r="221" spans="1:81" s="6" customFormat="1" ht="15" x14ac:dyDescent="0.25">
      <c r="A221" s="289" t="s">
        <v>947</v>
      </c>
      <c r="B221" s="289"/>
      <c r="C221" s="289"/>
      <c r="D221" s="289"/>
      <c r="E221" s="289"/>
      <c r="F221" s="289"/>
      <c r="G221" s="289"/>
      <c r="H221" s="289"/>
      <c r="I221" s="289"/>
      <c r="J221" s="289"/>
      <c r="K221" s="289"/>
      <c r="L221" s="289"/>
      <c r="M221" s="289"/>
      <c r="N221" s="289"/>
      <c r="O221" s="289"/>
      <c r="P221" s="289"/>
      <c r="BZ221" s="36"/>
      <c r="CA221" s="55" t="s">
        <v>947</v>
      </c>
      <c r="CC221" s="47"/>
    </row>
    <row r="222" spans="1:81" s="6" customFormat="1" ht="33.75" x14ac:dyDescent="0.25">
      <c r="A222" s="37" t="s">
        <v>948</v>
      </c>
      <c r="B222" s="38" t="s">
        <v>949</v>
      </c>
      <c r="C222" s="278" t="s">
        <v>950</v>
      </c>
      <c r="D222" s="279"/>
      <c r="E222" s="280"/>
      <c r="F222" s="37" t="s">
        <v>87</v>
      </c>
      <c r="G222" s="39"/>
      <c r="H222" s="40">
        <v>20</v>
      </c>
      <c r="I222" s="41">
        <v>10093.74</v>
      </c>
      <c r="J222" s="41">
        <v>201874.81</v>
      </c>
      <c r="K222" s="41">
        <v>201874.81</v>
      </c>
      <c r="L222" s="42"/>
      <c r="M222" s="42"/>
      <c r="N222" s="42"/>
      <c r="O222" s="45">
        <v>273.60000000000002</v>
      </c>
      <c r="P222" s="43">
        <v>0</v>
      </c>
      <c r="BZ222" s="36"/>
      <c r="CA222" s="55"/>
      <c r="CB222" s="2" t="s">
        <v>950</v>
      </c>
      <c r="CC222" s="47"/>
    </row>
    <row r="223" spans="1:81" s="6" customFormat="1" ht="22.5" x14ac:dyDescent="0.25">
      <c r="A223" s="37" t="s">
        <v>951</v>
      </c>
      <c r="B223" s="38" t="s">
        <v>811</v>
      </c>
      <c r="C223" s="278" t="s">
        <v>812</v>
      </c>
      <c r="D223" s="279"/>
      <c r="E223" s="280"/>
      <c r="F223" s="37" t="s">
        <v>82</v>
      </c>
      <c r="G223" s="39"/>
      <c r="H223" s="40">
        <v>3</v>
      </c>
      <c r="I223" s="41">
        <v>15439.72</v>
      </c>
      <c r="J223" s="41">
        <v>46319.15</v>
      </c>
      <c r="K223" s="41">
        <v>46319.15</v>
      </c>
      <c r="L223" s="42"/>
      <c r="M223" s="42"/>
      <c r="N223" s="42"/>
      <c r="O223" s="44">
        <v>62.64</v>
      </c>
      <c r="P223" s="43">
        <v>0</v>
      </c>
      <c r="BZ223" s="36"/>
      <c r="CA223" s="55"/>
      <c r="CB223" s="2" t="s">
        <v>812</v>
      </c>
      <c r="CC223" s="47"/>
    </row>
    <row r="224" spans="1:81" s="6" customFormat="1" ht="22.5" x14ac:dyDescent="0.25">
      <c r="A224" s="37" t="s">
        <v>952</v>
      </c>
      <c r="B224" s="38" t="s">
        <v>953</v>
      </c>
      <c r="C224" s="278" t="s">
        <v>954</v>
      </c>
      <c r="D224" s="279"/>
      <c r="E224" s="280"/>
      <c r="F224" s="37" t="s">
        <v>82</v>
      </c>
      <c r="G224" s="39"/>
      <c r="H224" s="40">
        <v>20</v>
      </c>
      <c r="I224" s="41">
        <v>5063.8599999999997</v>
      </c>
      <c r="J224" s="41">
        <v>101277.22</v>
      </c>
      <c r="K224" s="41">
        <v>101277.22</v>
      </c>
      <c r="L224" s="42"/>
      <c r="M224" s="42"/>
      <c r="N224" s="42"/>
      <c r="O224" s="45">
        <v>129.6</v>
      </c>
      <c r="P224" s="43">
        <v>0</v>
      </c>
      <c r="BZ224" s="36"/>
      <c r="CA224" s="55"/>
      <c r="CB224" s="2" t="s">
        <v>954</v>
      </c>
      <c r="CC224" s="47"/>
    </row>
    <row r="225" spans="1:81" s="6" customFormat="1" ht="22.5" x14ac:dyDescent="0.25">
      <c r="A225" s="37" t="s">
        <v>955</v>
      </c>
      <c r="B225" s="38" t="s">
        <v>874</v>
      </c>
      <c r="C225" s="278" t="s">
        <v>875</v>
      </c>
      <c r="D225" s="279"/>
      <c r="E225" s="280"/>
      <c r="F225" s="37" t="s">
        <v>87</v>
      </c>
      <c r="G225" s="39"/>
      <c r="H225" s="40">
        <v>20</v>
      </c>
      <c r="I225" s="41">
        <v>62254.33</v>
      </c>
      <c r="J225" s="41">
        <v>1245086.6399999999</v>
      </c>
      <c r="K225" s="41">
        <v>1245086.6399999999</v>
      </c>
      <c r="L225" s="42"/>
      <c r="M225" s="42"/>
      <c r="N225" s="42"/>
      <c r="O225" s="43">
        <v>1512</v>
      </c>
      <c r="P225" s="43">
        <v>0</v>
      </c>
      <c r="BZ225" s="36"/>
      <c r="CA225" s="55"/>
      <c r="CB225" s="2" t="s">
        <v>875</v>
      </c>
      <c r="CC225" s="47"/>
    </row>
    <row r="226" spans="1:81" s="6" customFormat="1" ht="56.25" x14ac:dyDescent="0.25">
      <c r="A226" s="37" t="s">
        <v>956</v>
      </c>
      <c r="B226" s="38" t="s">
        <v>957</v>
      </c>
      <c r="C226" s="278" t="s">
        <v>958</v>
      </c>
      <c r="D226" s="279"/>
      <c r="E226" s="280"/>
      <c r="F226" s="37" t="s">
        <v>82</v>
      </c>
      <c r="G226" s="39"/>
      <c r="H226" s="40">
        <v>20</v>
      </c>
      <c r="I226" s="41">
        <v>24442.16</v>
      </c>
      <c r="J226" s="41">
        <v>488843.28</v>
      </c>
      <c r="K226" s="41">
        <v>488843.28</v>
      </c>
      <c r="L226" s="42"/>
      <c r="M226" s="42"/>
      <c r="N226" s="42"/>
      <c r="O226" s="43">
        <v>720</v>
      </c>
      <c r="P226" s="43">
        <v>0</v>
      </c>
      <c r="BZ226" s="36"/>
      <c r="CA226" s="55"/>
      <c r="CB226" s="2" t="s">
        <v>958</v>
      </c>
      <c r="CC226" s="47"/>
    </row>
    <row r="227" spans="1:81" s="6" customFormat="1" ht="22.5" x14ac:dyDescent="0.25">
      <c r="A227" s="37" t="s">
        <v>959</v>
      </c>
      <c r="B227" s="38" t="s">
        <v>960</v>
      </c>
      <c r="C227" s="278" t="s">
        <v>961</v>
      </c>
      <c r="D227" s="279"/>
      <c r="E227" s="280"/>
      <c r="F227" s="37" t="s">
        <v>87</v>
      </c>
      <c r="G227" s="39"/>
      <c r="H227" s="40">
        <v>19</v>
      </c>
      <c r="I227" s="41">
        <v>1593</v>
      </c>
      <c r="J227" s="41">
        <v>30266.93</v>
      </c>
      <c r="K227" s="41">
        <v>30266.93</v>
      </c>
      <c r="L227" s="42"/>
      <c r="M227" s="42"/>
      <c r="N227" s="42"/>
      <c r="O227" s="44">
        <v>41.04</v>
      </c>
      <c r="P227" s="43">
        <v>0</v>
      </c>
      <c r="BZ227" s="36"/>
      <c r="CA227" s="55"/>
      <c r="CB227" s="2" t="s">
        <v>961</v>
      </c>
      <c r="CC227" s="47"/>
    </row>
    <row r="228" spans="1:81" s="6" customFormat="1" ht="33.75" x14ac:dyDescent="0.25">
      <c r="A228" s="37" t="s">
        <v>962</v>
      </c>
      <c r="B228" s="38" t="s">
        <v>963</v>
      </c>
      <c r="C228" s="278" t="s">
        <v>964</v>
      </c>
      <c r="D228" s="279"/>
      <c r="E228" s="280"/>
      <c r="F228" s="37" t="s">
        <v>82</v>
      </c>
      <c r="G228" s="39"/>
      <c r="H228" s="40">
        <v>2</v>
      </c>
      <c r="I228" s="41">
        <v>2889.15</v>
      </c>
      <c r="J228" s="41">
        <v>5778.3</v>
      </c>
      <c r="K228" s="41">
        <v>5778.3</v>
      </c>
      <c r="L228" s="42"/>
      <c r="M228" s="42"/>
      <c r="N228" s="42"/>
      <c r="O228" s="44">
        <v>8.64</v>
      </c>
      <c r="P228" s="43">
        <v>0</v>
      </c>
      <c r="BZ228" s="36"/>
      <c r="CA228" s="55"/>
      <c r="CB228" s="2" t="s">
        <v>964</v>
      </c>
      <c r="CC228" s="47"/>
    </row>
    <row r="229" spans="1:81" s="6" customFormat="1" ht="15" x14ac:dyDescent="0.25">
      <c r="A229" s="37" t="s">
        <v>965</v>
      </c>
      <c r="B229" s="38" t="s">
        <v>835</v>
      </c>
      <c r="C229" s="278" t="s">
        <v>836</v>
      </c>
      <c r="D229" s="279"/>
      <c r="E229" s="280"/>
      <c r="F229" s="37" t="s">
        <v>82</v>
      </c>
      <c r="G229" s="39"/>
      <c r="H229" s="40">
        <v>200</v>
      </c>
      <c r="I229" s="41">
        <v>4786.24</v>
      </c>
      <c r="J229" s="41">
        <v>957248</v>
      </c>
      <c r="K229" s="41">
        <v>957248</v>
      </c>
      <c r="L229" s="42"/>
      <c r="M229" s="42"/>
      <c r="N229" s="42"/>
      <c r="O229" s="43">
        <v>1280</v>
      </c>
      <c r="P229" s="43">
        <v>0</v>
      </c>
      <c r="BZ229" s="36"/>
      <c r="CA229" s="55"/>
      <c r="CB229" s="2" t="s">
        <v>836</v>
      </c>
      <c r="CC229" s="47"/>
    </row>
    <row r="230" spans="1:81" s="6" customFormat="1" ht="22.5" x14ac:dyDescent="0.25">
      <c r="A230" s="37" t="s">
        <v>966</v>
      </c>
      <c r="B230" s="38" t="s">
        <v>967</v>
      </c>
      <c r="C230" s="278" t="s">
        <v>968</v>
      </c>
      <c r="D230" s="279"/>
      <c r="E230" s="280"/>
      <c r="F230" s="37" t="s">
        <v>87</v>
      </c>
      <c r="G230" s="39"/>
      <c r="H230" s="40">
        <v>2</v>
      </c>
      <c r="I230" s="41">
        <v>31341.32</v>
      </c>
      <c r="J230" s="41">
        <v>62682.63</v>
      </c>
      <c r="K230" s="41">
        <v>62682.63</v>
      </c>
      <c r="L230" s="42"/>
      <c r="M230" s="42"/>
      <c r="N230" s="42"/>
      <c r="O230" s="44">
        <v>84.96</v>
      </c>
      <c r="P230" s="43">
        <v>0</v>
      </c>
      <c r="BZ230" s="36"/>
      <c r="CA230" s="55"/>
      <c r="CB230" s="2" t="s">
        <v>968</v>
      </c>
      <c r="CC230" s="47"/>
    </row>
    <row r="231" spans="1:81" s="6" customFormat="1" ht="22.5" x14ac:dyDescent="0.25">
      <c r="A231" s="37" t="s">
        <v>969</v>
      </c>
      <c r="B231" s="38" t="s">
        <v>970</v>
      </c>
      <c r="C231" s="278" t="s">
        <v>971</v>
      </c>
      <c r="D231" s="279"/>
      <c r="E231" s="280"/>
      <c r="F231" s="37" t="s">
        <v>82</v>
      </c>
      <c r="G231" s="39"/>
      <c r="H231" s="40">
        <v>2</v>
      </c>
      <c r="I231" s="41">
        <v>32572.44</v>
      </c>
      <c r="J231" s="41">
        <v>65144.88</v>
      </c>
      <c r="K231" s="41">
        <v>65144.88</v>
      </c>
      <c r="L231" s="42"/>
      <c r="M231" s="42"/>
      <c r="N231" s="42"/>
      <c r="O231" s="44">
        <v>77.760000000000005</v>
      </c>
      <c r="P231" s="43">
        <v>0</v>
      </c>
      <c r="BZ231" s="36"/>
      <c r="CA231" s="55"/>
      <c r="CB231" s="2" t="s">
        <v>971</v>
      </c>
      <c r="CC231" s="47"/>
    </row>
    <row r="232" spans="1:81" s="6" customFormat="1" ht="22.5" x14ac:dyDescent="0.25">
      <c r="A232" s="37" t="s">
        <v>972</v>
      </c>
      <c r="B232" s="38" t="s">
        <v>953</v>
      </c>
      <c r="C232" s="278" t="s">
        <v>954</v>
      </c>
      <c r="D232" s="279"/>
      <c r="E232" s="280"/>
      <c r="F232" s="37" t="s">
        <v>82</v>
      </c>
      <c r="G232" s="39"/>
      <c r="H232" s="40">
        <v>22</v>
      </c>
      <c r="I232" s="41">
        <v>5063.8599999999997</v>
      </c>
      <c r="J232" s="41">
        <v>111404.94</v>
      </c>
      <c r="K232" s="41">
        <v>111404.94</v>
      </c>
      <c r="L232" s="42"/>
      <c r="M232" s="42"/>
      <c r="N232" s="42"/>
      <c r="O232" s="44">
        <v>142.56</v>
      </c>
      <c r="P232" s="43">
        <v>0</v>
      </c>
      <c r="BZ232" s="36"/>
      <c r="CA232" s="55"/>
      <c r="CB232" s="2" t="s">
        <v>954</v>
      </c>
      <c r="CC232" s="47"/>
    </row>
    <row r="233" spans="1:81" s="6" customFormat="1" ht="33.75" x14ac:dyDescent="0.25">
      <c r="A233" s="37" t="s">
        <v>973</v>
      </c>
      <c r="B233" s="38" t="s">
        <v>806</v>
      </c>
      <c r="C233" s="278" t="s">
        <v>807</v>
      </c>
      <c r="D233" s="279"/>
      <c r="E233" s="280"/>
      <c r="F233" s="37" t="s">
        <v>808</v>
      </c>
      <c r="G233" s="39"/>
      <c r="H233" s="40">
        <v>34</v>
      </c>
      <c r="I233" s="41">
        <v>1926.69</v>
      </c>
      <c r="J233" s="41">
        <v>65507.360000000001</v>
      </c>
      <c r="K233" s="41">
        <v>65507.360000000001</v>
      </c>
      <c r="L233" s="42"/>
      <c r="M233" s="42"/>
      <c r="N233" s="42"/>
      <c r="O233" s="44">
        <v>97.92</v>
      </c>
      <c r="P233" s="43">
        <v>0</v>
      </c>
      <c r="BZ233" s="36"/>
      <c r="CA233" s="55"/>
      <c r="CB233" s="2" t="s">
        <v>807</v>
      </c>
      <c r="CC233" s="47"/>
    </row>
    <row r="234" spans="1:81" s="6" customFormat="1" ht="33.75" x14ac:dyDescent="0.25">
      <c r="A234" s="37" t="s">
        <v>974</v>
      </c>
      <c r="B234" s="38" t="s">
        <v>841</v>
      </c>
      <c r="C234" s="278" t="s">
        <v>842</v>
      </c>
      <c r="D234" s="279"/>
      <c r="E234" s="280"/>
      <c r="F234" s="37" t="s">
        <v>82</v>
      </c>
      <c r="G234" s="39"/>
      <c r="H234" s="40">
        <v>154</v>
      </c>
      <c r="I234" s="41">
        <v>1981.38</v>
      </c>
      <c r="J234" s="41">
        <v>305133.45</v>
      </c>
      <c r="K234" s="41">
        <v>305133.45</v>
      </c>
      <c r="L234" s="42"/>
      <c r="M234" s="42"/>
      <c r="N234" s="42"/>
      <c r="O234" s="45">
        <v>554.4</v>
      </c>
      <c r="P234" s="43">
        <v>0</v>
      </c>
      <c r="BZ234" s="36"/>
      <c r="CA234" s="55"/>
      <c r="CB234" s="2" t="s">
        <v>842</v>
      </c>
      <c r="CC234" s="47"/>
    </row>
    <row r="235" spans="1:81" s="6" customFormat="1" ht="22.5" x14ac:dyDescent="0.25">
      <c r="A235" s="37" t="s">
        <v>975</v>
      </c>
      <c r="B235" s="38" t="s">
        <v>804</v>
      </c>
      <c r="C235" s="278" t="s">
        <v>805</v>
      </c>
      <c r="D235" s="279"/>
      <c r="E235" s="280"/>
      <c r="F235" s="37" t="s">
        <v>712</v>
      </c>
      <c r="G235" s="39"/>
      <c r="H235" s="40">
        <v>203</v>
      </c>
      <c r="I235" s="41">
        <v>1148.33</v>
      </c>
      <c r="J235" s="41">
        <v>233109.55</v>
      </c>
      <c r="K235" s="41">
        <v>233109.55</v>
      </c>
      <c r="L235" s="42"/>
      <c r="M235" s="42"/>
      <c r="N235" s="42"/>
      <c r="O235" s="44">
        <v>328.86</v>
      </c>
      <c r="P235" s="43">
        <v>0</v>
      </c>
      <c r="BZ235" s="36"/>
      <c r="CA235" s="55"/>
      <c r="CB235" s="2" t="s">
        <v>805</v>
      </c>
      <c r="CC235" s="47"/>
    </row>
    <row r="236" spans="1:81" s="6" customFormat="1" ht="33.75" x14ac:dyDescent="0.25">
      <c r="A236" s="37" t="s">
        <v>976</v>
      </c>
      <c r="B236" s="38" t="s">
        <v>784</v>
      </c>
      <c r="C236" s="278" t="s">
        <v>785</v>
      </c>
      <c r="D236" s="279"/>
      <c r="E236" s="280"/>
      <c r="F236" s="37" t="s">
        <v>786</v>
      </c>
      <c r="G236" s="39"/>
      <c r="H236" s="56">
        <v>0.34</v>
      </c>
      <c r="I236" s="41">
        <v>9692.14</v>
      </c>
      <c r="J236" s="41">
        <v>3295.33</v>
      </c>
      <c r="K236" s="41">
        <v>3295.33</v>
      </c>
      <c r="L236" s="42"/>
      <c r="M236" s="42"/>
      <c r="N236" s="42"/>
      <c r="O236" s="44">
        <v>4.41</v>
      </c>
      <c r="P236" s="43">
        <v>0</v>
      </c>
      <c r="BZ236" s="36"/>
      <c r="CA236" s="55"/>
      <c r="CB236" s="2" t="s">
        <v>785</v>
      </c>
      <c r="CC236" s="47"/>
    </row>
    <row r="237" spans="1:81" s="6" customFormat="1" ht="33.75" x14ac:dyDescent="0.25">
      <c r="A237" s="37" t="s">
        <v>977</v>
      </c>
      <c r="B237" s="38" t="s">
        <v>848</v>
      </c>
      <c r="C237" s="278" t="s">
        <v>849</v>
      </c>
      <c r="D237" s="279"/>
      <c r="E237" s="280"/>
      <c r="F237" s="37" t="s">
        <v>850</v>
      </c>
      <c r="G237" s="39"/>
      <c r="H237" s="40">
        <v>136</v>
      </c>
      <c r="I237" s="41">
        <v>16026.89</v>
      </c>
      <c r="J237" s="41">
        <v>2179657.11</v>
      </c>
      <c r="K237" s="41">
        <v>2179657.11</v>
      </c>
      <c r="L237" s="42"/>
      <c r="M237" s="42"/>
      <c r="N237" s="42"/>
      <c r="O237" s="44">
        <v>3194.64</v>
      </c>
      <c r="P237" s="43">
        <v>0</v>
      </c>
      <c r="BZ237" s="36"/>
      <c r="CA237" s="55"/>
      <c r="CB237" s="2" t="s">
        <v>849</v>
      </c>
      <c r="CC237" s="47"/>
    </row>
    <row r="238" spans="1:81" s="6" customFormat="1" ht="33.75" x14ac:dyDescent="0.25">
      <c r="A238" s="37" t="s">
        <v>978</v>
      </c>
      <c r="B238" s="38" t="s">
        <v>852</v>
      </c>
      <c r="C238" s="278" t="s">
        <v>853</v>
      </c>
      <c r="D238" s="279"/>
      <c r="E238" s="280"/>
      <c r="F238" s="37" t="s">
        <v>854</v>
      </c>
      <c r="G238" s="39"/>
      <c r="H238" s="40">
        <v>55</v>
      </c>
      <c r="I238" s="41">
        <v>682.31</v>
      </c>
      <c r="J238" s="41">
        <v>37527.050000000003</v>
      </c>
      <c r="K238" s="41">
        <v>37527.050000000003</v>
      </c>
      <c r="L238" s="42"/>
      <c r="M238" s="42"/>
      <c r="N238" s="42"/>
      <c r="O238" s="43">
        <v>55</v>
      </c>
      <c r="P238" s="43">
        <v>0</v>
      </c>
      <c r="BZ238" s="36"/>
      <c r="CA238" s="55"/>
      <c r="CB238" s="2" t="s">
        <v>853</v>
      </c>
      <c r="CC238" s="47"/>
    </row>
    <row r="239" spans="1:81" s="6" customFormat="1" ht="15" x14ac:dyDescent="0.25">
      <c r="A239" s="281" t="s">
        <v>979</v>
      </c>
      <c r="B239" s="282"/>
      <c r="C239" s="282"/>
      <c r="D239" s="282"/>
      <c r="E239" s="282"/>
      <c r="F239" s="282"/>
      <c r="G239" s="282"/>
      <c r="H239" s="282"/>
      <c r="I239" s="283"/>
      <c r="J239" s="46"/>
      <c r="K239" s="46"/>
      <c r="L239" s="46"/>
      <c r="M239" s="46"/>
      <c r="N239" s="46"/>
      <c r="O239" s="60">
        <v>14040.2968</v>
      </c>
      <c r="P239" s="59">
        <v>0</v>
      </c>
      <c r="BZ239" s="36"/>
      <c r="CA239" s="55"/>
      <c r="CC239" s="47" t="s">
        <v>979</v>
      </c>
    </row>
    <row r="240" spans="1:81" s="6" customFormat="1" ht="15" x14ac:dyDescent="0.25">
      <c r="A240" s="277" t="s">
        <v>980</v>
      </c>
      <c r="B240" s="277"/>
      <c r="C240" s="277"/>
      <c r="D240" s="277"/>
      <c r="E240" s="277"/>
      <c r="F240" s="277"/>
      <c r="G240" s="277"/>
      <c r="H240" s="277"/>
      <c r="I240" s="277"/>
      <c r="J240" s="277"/>
      <c r="K240" s="277"/>
      <c r="L240" s="277"/>
      <c r="M240" s="277"/>
      <c r="N240" s="277"/>
      <c r="O240" s="277"/>
      <c r="P240" s="277"/>
      <c r="BZ240" s="36" t="s">
        <v>980</v>
      </c>
      <c r="CA240" s="55"/>
      <c r="CC240" s="47"/>
    </row>
    <row r="241" spans="1:81" s="6" customFormat="1" ht="22.5" x14ac:dyDescent="0.25">
      <c r="A241" s="37" t="s">
        <v>981</v>
      </c>
      <c r="B241" s="38" t="s">
        <v>982</v>
      </c>
      <c r="C241" s="278" t="s">
        <v>983</v>
      </c>
      <c r="D241" s="279"/>
      <c r="E241" s="280"/>
      <c r="F241" s="37" t="s">
        <v>82</v>
      </c>
      <c r="G241" s="39"/>
      <c r="H241" s="40">
        <v>2</v>
      </c>
      <c r="I241" s="41">
        <v>2281.44</v>
      </c>
      <c r="J241" s="41">
        <v>4562.88</v>
      </c>
      <c r="K241" s="41">
        <v>4562.88</v>
      </c>
      <c r="L241" s="42"/>
      <c r="M241" s="42"/>
      <c r="N241" s="42"/>
      <c r="O241" s="44">
        <v>4.9800000000000004</v>
      </c>
      <c r="P241" s="43">
        <v>0</v>
      </c>
      <c r="BZ241" s="36"/>
      <c r="CA241" s="55"/>
      <c r="CB241" s="2" t="s">
        <v>983</v>
      </c>
      <c r="CC241" s="47"/>
    </row>
    <row r="242" spans="1:81" s="6" customFormat="1" ht="33.75" x14ac:dyDescent="0.25">
      <c r="A242" s="37" t="s">
        <v>984</v>
      </c>
      <c r="B242" s="38" t="s">
        <v>985</v>
      </c>
      <c r="C242" s="278" t="s">
        <v>986</v>
      </c>
      <c r="D242" s="279"/>
      <c r="E242" s="280"/>
      <c r="F242" s="37" t="s">
        <v>987</v>
      </c>
      <c r="G242" s="39"/>
      <c r="H242" s="40">
        <v>1</v>
      </c>
      <c r="I242" s="41">
        <v>1430288.11</v>
      </c>
      <c r="J242" s="41">
        <v>1430288.11</v>
      </c>
      <c r="K242" s="41">
        <v>1430288.11</v>
      </c>
      <c r="L242" s="42"/>
      <c r="M242" s="42"/>
      <c r="N242" s="42"/>
      <c r="O242" s="43">
        <v>1506</v>
      </c>
      <c r="P242" s="43">
        <v>0</v>
      </c>
      <c r="BZ242" s="36"/>
      <c r="CA242" s="55"/>
      <c r="CB242" s="2" t="s">
        <v>986</v>
      </c>
      <c r="CC242" s="47"/>
    </row>
    <row r="243" spans="1:81" s="6" customFormat="1" ht="33.75" x14ac:dyDescent="0.25">
      <c r="A243" s="37" t="s">
        <v>988</v>
      </c>
      <c r="B243" s="38" t="s">
        <v>794</v>
      </c>
      <c r="C243" s="278" t="s">
        <v>795</v>
      </c>
      <c r="D243" s="279"/>
      <c r="E243" s="280"/>
      <c r="F243" s="37" t="s">
        <v>82</v>
      </c>
      <c r="G243" s="39"/>
      <c r="H243" s="40">
        <v>2</v>
      </c>
      <c r="I243" s="41">
        <v>715.5</v>
      </c>
      <c r="J243" s="41">
        <v>1431</v>
      </c>
      <c r="K243" s="41">
        <v>1431</v>
      </c>
      <c r="L243" s="42"/>
      <c r="M243" s="42"/>
      <c r="N243" s="42"/>
      <c r="O243" s="45">
        <v>2.6</v>
      </c>
      <c r="P243" s="43">
        <v>0</v>
      </c>
      <c r="BZ243" s="36"/>
      <c r="CA243" s="55"/>
      <c r="CB243" s="2" t="s">
        <v>795</v>
      </c>
      <c r="CC243" s="47"/>
    </row>
    <row r="244" spans="1:81" s="6" customFormat="1" ht="90" x14ac:dyDescent="0.25">
      <c r="A244" s="37" t="s">
        <v>989</v>
      </c>
      <c r="B244" s="38" t="s">
        <v>831</v>
      </c>
      <c r="C244" s="278" t="s">
        <v>832</v>
      </c>
      <c r="D244" s="279"/>
      <c r="E244" s="280"/>
      <c r="F244" s="37" t="s">
        <v>82</v>
      </c>
      <c r="G244" s="39"/>
      <c r="H244" s="40">
        <v>72</v>
      </c>
      <c r="I244" s="41">
        <v>239.31</v>
      </c>
      <c r="J244" s="41">
        <v>17230.46</v>
      </c>
      <c r="K244" s="41">
        <v>17230.46</v>
      </c>
      <c r="L244" s="42"/>
      <c r="M244" s="42"/>
      <c r="N244" s="42"/>
      <c r="O244" s="44">
        <v>23.04</v>
      </c>
      <c r="P244" s="43">
        <v>0</v>
      </c>
      <c r="BZ244" s="36"/>
      <c r="CA244" s="55"/>
      <c r="CB244" s="2" t="s">
        <v>832</v>
      </c>
      <c r="CC244" s="47"/>
    </row>
    <row r="245" spans="1:81" s="6" customFormat="1" ht="22.5" x14ac:dyDescent="0.25">
      <c r="A245" s="37" t="s">
        <v>990</v>
      </c>
      <c r="B245" s="38" t="s">
        <v>740</v>
      </c>
      <c r="C245" s="278" t="s">
        <v>741</v>
      </c>
      <c r="D245" s="279"/>
      <c r="E245" s="280"/>
      <c r="F245" s="37" t="s">
        <v>712</v>
      </c>
      <c r="G245" s="39"/>
      <c r="H245" s="40">
        <v>72</v>
      </c>
      <c r="I245" s="41">
        <v>1137.83</v>
      </c>
      <c r="J245" s="41">
        <v>81923.73</v>
      </c>
      <c r="K245" s="41">
        <v>81923.73</v>
      </c>
      <c r="L245" s="42"/>
      <c r="M245" s="42"/>
      <c r="N245" s="42"/>
      <c r="O245" s="44">
        <v>116.64</v>
      </c>
      <c r="P245" s="43">
        <v>0</v>
      </c>
      <c r="BZ245" s="36"/>
      <c r="CA245" s="55"/>
      <c r="CB245" s="2" t="s">
        <v>741</v>
      </c>
      <c r="CC245" s="47"/>
    </row>
    <row r="246" spans="1:81" s="6" customFormat="1" ht="22.5" x14ac:dyDescent="0.25">
      <c r="A246" s="37" t="s">
        <v>991</v>
      </c>
      <c r="B246" s="38" t="s">
        <v>811</v>
      </c>
      <c r="C246" s="278" t="s">
        <v>812</v>
      </c>
      <c r="D246" s="279"/>
      <c r="E246" s="280"/>
      <c r="F246" s="37" t="s">
        <v>82</v>
      </c>
      <c r="G246" s="39"/>
      <c r="H246" s="40">
        <v>1</v>
      </c>
      <c r="I246" s="41">
        <v>15439.72</v>
      </c>
      <c r="J246" s="41">
        <v>15439.72</v>
      </c>
      <c r="K246" s="41">
        <v>15439.72</v>
      </c>
      <c r="L246" s="42"/>
      <c r="M246" s="42"/>
      <c r="N246" s="42"/>
      <c r="O246" s="44">
        <v>20.88</v>
      </c>
      <c r="P246" s="43">
        <v>0</v>
      </c>
      <c r="BZ246" s="36"/>
      <c r="CA246" s="55"/>
      <c r="CB246" s="2" t="s">
        <v>812</v>
      </c>
      <c r="CC246" s="47"/>
    </row>
    <row r="247" spans="1:81" s="6" customFormat="1" ht="33.75" x14ac:dyDescent="0.25">
      <c r="A247" s="37" t="s">
        <v>992</v>
      </c>
      <c r="B247" s="38" t="s">
        <v>784</v>
      </c>
      <c r="C247" s="278" t="s">
        <v>785</v>
      </c>
      <c r="D247" s="279"/>
      <c r="E247" s="280"/>
      <c r="F247" s="37" t="s">
        <v>786</v>
      </c>
      <c r="G247" s="39"/>
      <c r="H247" s="56">
        <v>0.01</v>
      </c>
      <c r="I247" s="41">
        <v>9692.14</v>
      </c>
      <c r="J247" s="44">
        <v>96.93</v>
      </c>
      <c r="K247" s="44">
        <v>96.93</v>
      </c>
      <c r="L247" s="42"/>
      <c r="M247" s="42"/>
      <c r="N247" s="42"/>
      <c r="O247" s="44">
        <v>0.13</v>
      </c>
      <c r="P247" s="43">
        <v>0</v>
      </c>
      <c r="BZ247" s="36"/>
      <c r="CA247" s="55"/>
      <c r="CB247" s="2" t="s">
        <v>785</v>
      </c>
      <c r="CC247" s="47"/>
    </row>
    <row r="248" spans="1:81" s="6" customFormat="1" ht="15" x14ac:dyDescent="0.25">
      <c r="A248" s="289" t="s">
        <v>763</v>
      </c>
      <c r="B248" s="289"/>
      <c r="C248" s="289"/>
      <c r="D248" s="289"/>
      <c r="E248" s="289"/>
      <c r="F248" s="289"/>
      <c r="G248" s="289"/>
      <c r="H248" s="289"/>
      <c r="I248" s="289"/>
      <c r="J248" s="289"/>
      <c r="K248" s="289"/>
      <c r="L248" s="289"/>
      <c r="M248" s="289"/>
      <c r="N248" s="289"/>
      <c r="O248" s="289"/>
      <c r="P248" s="289"/>
      <c r="BZ248" s="36"/>
      <c r="CA248" s="55" t="s">
        <v>763</v>
      </c>
      <c r="CC248" s="47"/>
    </row>
    <row r="249" spans="1:81" s="6" customFormat="1" ht="22.5" x14ac:dyDescent="0.25">
      <c r="A249" s="37" t="s">
        <v>993</v>
      </c>
      <c r="B249" s="38" t="s">
        <v>740</v>
      </c>
      <c r="C249" s="278" t="s">
        <v>741</v>
      </c>
      <c r="D249" s="279"/>
      <c r="E249" s="280"/>
      <c r="F249" s="37" t="s">
        <v>712</v>
      </c>
      <c r="G249" s="39"/>
      <c r="H249" s="40">
        <v>58</v>
      </c>
      <c r="I249" s="41">
        <v>1137.83</v>
      </c>
      <c r="J249" s="41">
        <v>65994.11</v>
      </c>
      <c r="K249" s="41">
        <v>65994.11</v>
      </c>
      <c r="L249" s="42"/>
      <c r="M249" s="42"/>
      <c r="N249" s="42"/>
      <c r="O249" s="44">
        <v>93.96</v>
      </c>
      <c r="P249" s="43">
        <v>0</v>
      </c>
      <c r="BZ249" s="36"/>
      <c r="CA249" s="55"/>
      <c r="CB249" s="2" t="s">
        <v>741</v>
      </c>
      <c r="CC249" s="47"/>
    </row>
    <row r="250" spans="1:81" s="6" customFormat="1" ht="33.75" x14ac:dyDescent="0.25">
      <c r="A250" s="37" t="s">
        <v>994</v>
      </c>
      <c r="B250" s="38" t="s">
        <v>784</v>
      </c>
      <c r="C250" s="278" t="s">
        <v>785</v>
      </c>
      <c r="D250" s="279"/>
      <c r="E250" s="280"/>
      <c r="F250" s="37" t="s">
        <v>786</v>
      </c>
      <c r="G250" s="39"/>
      <c r="H250" s="56">
        <v>1.1599999999999999</v>
      </c>
      <c r="I250" s="41">
        <v>9692.14</v>
      </c>
      <c r="J250" s="41">
        <v>11242.88</v>
      </c>
      <c r="K250" s="41">
        <v>11242.88</v>
      </c>
      <c r="L250" s="42"/>
      <c r="M250" s="42"/>
      <c r="N250" s="42"/>
      <c r="O250" s="44">
        <v>15.03</v>
      </c>
      <c r="P250" s="43">
        <v>0</v>
      </c>
      <c r="BZ250" s="36"/>
      <c r="CA250" s="55"/>
      <c r="CB250" s="2" t="s">
        <v>785</v>
      </c>
      <c r="CC250" s="47"/>
    </row>
    <row r="251" spans="1:81" s="6" customFormat="1" ht="15" x14ac:dyDescent="0.25">
      <c r="A251" s="281" t="s">
        <v>995</v>
      </c>
      <c r="B251" s="282"/>
      <c r="C251" s="282"/>
      <c r="D251" s="282"/>
      <c r="E251" s="282"/>
      <c r="F251" s="282"/>
      <c r="G251" s="282"/>
      <c r="H251" s="282"/>
      <c r="I251" s="283"/>
      <c r="J251" s="46"/>
      <c r="K251" s="46"/>
      <c r="L251" s="46"/>
      <c r="M251" s="46"/>
      <c r="N251" s="46"/>
      <c r="O251" s="60">
        <v>1783.2632000000001</v>
      </c>
      <c r="P251" s="59">
        <v>0</v>
      </c>
      <c r="BZ251" s="36"/>
      <c r="CA251" s="55"/>
      <c r="CC251" s="47" t="s">
        <v>995</v>
      </c>
    </row>
    <row r="252" spans="1:81" s="6" customFormat="1" ht="15" x14ac:dyDescent="0.25">
      <c r="A252" s="277" t="s">
        <v>996</v>
      </c>
      <c r="B252" s="277"/>
      <c r="C252" s="277"/>
      <c r="D252" s="277"/>
      <c r="E252" s="277"/>
      <c r="F252" s="277"/>
      <c r="G252" s="277"/>
      <c r="H252" s="277"/>
      <c r="I252" s="277"/>
      <c r="J252" s="277"/>
      <c r="K252" s="277"/>
      <c r="L252" s="277"/>
      <c r="M252" s="277"/>
      <c r="N252" s="277"/>
      <c r="O252" s="277"/>
      <c r="P252" s="277"/>
      <c r="BZ252" s="36" t="s">
        <v>996</v>
      </c>
      <c r="CA252" s="55"/>
      <c r="CC252" s="47"/>
    </row>
    <row r="253" spans="1:81" s="6" customFormat="1" ht="33.75" x14ac:dyDescent="0.25">
      <c r="A253" s="37" t="s">
        <v>997</v>
      </c>
      <c r="B253" s="38" t="s">
        <v>985</v>
      </c>
      <c r="C253" s="278" t="s">
        <v>986</v>
      </c>
      <c r="D253" s="279"/>
      <c r="E253" s="280"/>
      <c r="F253" s="37" t="s">
        <v>987</v>
      </c>
      <c r="G253" s="39"/>
      <c r="H253" s="40">
        <v>1</v>
      </c>
      <c r="I253" s="41">
        <v>1430288.11</v>
      </c>
      <c r="J253" s="41">
        <v>1430288.11</v>
      </c>
      <c r="K253" s="41">
        <v>1430288.11</v>
      </c>
      <c r="L253" s="42"/>
      <c r="M253" s="42"/>
      <c r="N253" s="42"/>
      <c r="O253" s="43">
        <v>1506</v>
      </c>
      <c r="P253" s="43">
        <v>0</v>
      </c>
      <c r="BZ253" s="36"/>
      <c r="CA253" s="55"/>
      <c r="CB253" s="2" t="s">
        <v>986</v>
      </c>
      <c r="CC253" s="47"/>
    </row>
    <row r="254" spans="1:81" s="6" customFormat="1" ht="22.5" x14ac:dyDescent="0.25">
      <c r="A254" s="37" t="s">
        <v>998</v>
      </c>
      <c r="B254" s="38" t="s">
        <v>982</v>
      </c>
      <c r="C254" s="278" t="s">
        <v>983</v>
      </c>
      <c r="D254" s="279"/>
      <c r="E254" s="280"/>
      <c r="F254" s="37" t="s">
        <v>82</v>
      </c>
      <c r="G254" s="39"/>
      <c r="H254" s="40">
        <v>1</v>
      </c>
      <c r="I254" s="41">
        <v>2281.44</v>
      </c>
      <c r="J254" s="41">
        <v>2281.44</v>
      </c>
      <c r="K254" s="41">
        <v>2281.44</v>
      </c>
      <c r="L254" s="42"/>
      <c r="M254" s="42"/>
      <c r="N254" s="42"/>
      <c r="O254" s="44">
        <v>2.4900000000000002</v>
      </c>
      <c r="P254" s="43">
        <v>0</v>
      </c>
      <c r="BZ254" s="36"/>
      <c r="CA254" s="55"/>
      <c r="CB254" s="2" t="s">
        <v>983</v>
      </c>
      <c r="CC254" s="47"/>
    </row>
    <row r="255" spans="1:81" s="6" customFormat="1" ht="22.5" x14ac:dyDescent="0.25">
      <c r="A255" s="37" t="s">
        <v>999</v>
      </c>
      <c r="B255" s="38" t="s">
        <v>740</v>
      </c>
      <c r="C255" s="278" t="s">
        <v>741</v>
      </c>
      <c r="D255" s="279"/>
      <c r="E255" s="280"/>
      <c r="F255" s="37" t="s">
        <v>712</v>
      </c>
      <c r="G255" s="39"/>
      <c r="H255" s="40">
        <v>5</v>
      </c>
      <c r="I255" s="41">
        <v>1137.83</v>
      </c>
      <c r="J255" s="41">
        <v>5689.15</v>
      </c>
      <c r="K255" s="41">
        <v>5689.15</v>
      </c>
      <c r="L255" s="42"/>
      <c r="M255" s="42"/>
      <c r="N255" s="42"/>
      <c r="O255" s="45">
        <v>8.1</v>
      </c>
      <c r="P255" s="43">
        <v>0</v>
      </c>
      <c r="BZ255" s="36"/>
      <c r="CA255" s="55"/>
      <c r="CB255" s="2" t="s">
        <v>741</v>
      </c>
      <c r="CC255" s="47"/>
    </row>
    <row r="256" spans="1:81" s="6" customFormat="1" ht="33.75" x14ac:dyDescent="0.25">
      <c r="A256" s="37" t="s">
        <v>1000</v>
      </c>
      <c r="B256" s="38" t="s">
        <v>784</v>
      </c>
      <c r="C256" s="278" t="s">
        <v>785</v>
      </c>
      <c r="D256" s="279"/>
      <c r="E256" s="280"/>
      <c r="F256" s="37" t="s">
        <v>786</v>
      </c>
      <c r="G256" s="39"/>
      <c r="H256" s="53">
        <v>0.1</v>
      </c>
      <c r="I256" s="41">
        <v>9692.14</v>
      </c>
      <c r="J256" s="44">
        <v>969.21</v>
      </c>
      <c r="K256" s="44">
        <v>969.21</v>
      </c>
      <c r="L256" s="42"/>
      <c r="M256" s="42"/>
      <c r="N256" s="42"/>
      <c r="O256" s="45">
        <v>1.3</v>
      </c>
      <c r="P256" s="43">
        <v>0</v>
      </c>
      <c r="BZ256" s="36"/>
      <c r="CA256" s="55"/>
      <c r="CB256" s="2" t="s">
        <v>785</v>
      </c>
      <c r="CC256" s="47"/>
    </row>
    <row r="257" spans="1:81" s="6" customFormat="1" ht="15" x14ac:dyDescent="0.25">
      <c r="A257" s="281" t="s">
        <v>1001</v>
      </c>
      <c r="B257" s="282"/>
      <c r="C257" s="282"/>
      <c r="D257" s="282"/>
      <c r="E257" s="282"/>
      <c r="F257" s="282"/>
      <c r="G257" s="282"/>
      <c r="H257" s="282"/>
      <c r="I257" s="283"/>
      <c r="J257" s="46"/>
      <c r="K257" s="46"/>
      <c r="L257" s="46"/>
      <c r="M257" s="46"/>
      <c r="N257" s="46"/>
      <c r="O257" s="49">
        <v>1517.886</v>
      </c>
      <c r="P257" s="59">
        <v>0</v>
      </c>
      <c r="BZ257" s="36"/>
      <c r="CA257" s="55"/>
      <c r="CC257" s="47" t="s">
        <v>1001</v>
      </c>
    </row>
    <row r="258" spans="1:81" s="6" customFormat="1" ht="15" x14ac:dyDescent="0.25">
      <c r="A258" s="277" t="s">
        <v>1002</v>
      </c>
      <c r="B258" s="277"/>
      <c r="C258" s="277"/>
      <c r="D258" s="277"/>
      <c r="E258" s="277"/>
      <c r="F258" s="277"/>
      <c r="G258" s="277"/>
      <c r="H258" s="277"/>
      <c r="I258" s="277"/>
      <c r="J258" s="277"/>
      <c r="K258" s="277"/>
      <c r="L258" s="277"/>
      <c r="M258" s="277"/>
      <c r="N258" s="277"/>
      <c r="O258" s="277"/>
      <c r="P258" s="277"/>
      <c r="BZ258" s="36" t="s">
        <v>1002</v>
      </c>
      <c r="CA258" s="55"/>
      <c r="CC258" s="47"/>
    </row>
    <row r="259" spans="1:81" s="6" customFormat="1" ht="33.75" x14ac:dyDescent="0.25">
      <c r="A259" s="37" t="s">
        <v>1003</v>
      </c>
      <c r="B259" s="38" t="s">
        <v>802</v>
      </c>
      <c r="C259" s="278" t="s">
        <v>803</v>
      </c>
      <c r="D259" s="279"/>
      <c r="E259" s="280"/>
      <c r="F259" s="37" t="s">
        <v>82</v>
      </c>
      <c r="G259" s="39"/>
      <c r="H259" s="40">
        <v>12</v>
      </c>
      <c r="I259" s="41">
        <v>990.69</v>
      </c>
      <c r="J259" s="41">
        <v>11888.31</v>
      </c>
      <c r="K259" s="41">
        <v>11888.31</v>
      </c>
      <c r="L259" s="42"/>
      <c r="M259" s="42"/>
      <c r="N259" s="42"/>
      <c r="O259" s="45">
        <v>21.6</v>
      </c>
      <c r="P259" s="43">
        <v>0</v>
      </c>
      <c r="BZ259" s="36"/>
      <c r="CA259" s="55"/>
      <c r="CB259" s="2" t="s">
        <v>803</v>
      </c>
      <c r="CC259" s="47"/>
    </row>
    <row r="260" spans="1:81" s="6" customFormat="1" ht="22.5" x14ac:dyDescent="0.25">
      <c r="A260" s="37" t="s">
        <v>1004</v>
      </c>
      <c r="B260" s="38" t="s">
        <v>804</v>
      </c>
      <c r="C260" s="278" t="s">
        <v>805</v>
      </c>
      <c r="D260" s="279"/>
      <c r="E260" s="280"/>
      <c r="F260" s="37" t="s">
        <v>712</v>
      </c>
      <c r="G260" s="39"/>
      <c r="H260" s="40">
        <v>1</v>
      </c>
      <c r="I260" s="41">
        <v>1148.33</v>
      </c>
      <c r="J260" s="41">
        <v>1148.33</v>
      </c>
      <c r="K260" s="41">
        <v>1148.33</v>
      </c>
      <c r="L260" s="42"/>
      <c r="M260" s="42"/>
      <c r="N260" s="42"/>
      <c r="O260" s="44">
        <v>1.62</v>
      </c>
      <c r="P260" s="43">
        <v>0</v>
      </c>
      <c r="BZ260" s="36"/>
      <c r="CA260" s="55"/>
      <c r="CB260" s="2" t="s">
        <v>805</v>
      </c>
      <c r="CC260" s="47"/>
    </row>
    <row r="261" spans="1:81" s="6" customFormat="1" ht="56.25" x14ac:dyDescent="0.25">
      <c r="A261" s="37" t="s">
        <v>1005</v>
      </c>
      <c r="B261" s="38" t="s">
        <v>924</v>
      </c>
      <c r="C261" s="278" t="s">
        <v>925</v>
      </c>
      <c r="D261" s="279"/>
      <c r="E261" s="280"/>
      <c r="F261" s="37" t="s">
        <v>82</v>
      </c>
      <c r="G261" s="39"/>
      <c r="H261" s="40">
        <v>1</v>
      </c>
      <c r="I261" s="41">
        <v>13279.73</v>
      </c>
      <c r="J261" s="41">
        <v>13279.73</v>
      </c>
      <c r="K261" s="41">
        <v>13279.73</v>
      </c>
      <c r="L261" s="42"/>
      <c r="M261" s="42"/>
      <c r="N261" s="42"/>
      <c r="O261" s="43">
        <v>18</v>
      </c>
      <c r="P261" s="43">
        <v>0</v>
      </c>
      <c r="BZ261" s="36"/>
      <c r="CA261" s="55"/>
      <c r="CB261" s="2" t="s">
        <v>925</v>
      </c>
      <c r="CC261" s="47"/>
    </row>
    <row r="262" spans="1:81" s="6" customFormat="1" ht="33.75" x14ac:dyDescent="0.25">
      <c r="A262" s="37" t="s">
        <v>1006</v>
      </c>
      <c r="B262" s="38" t="s">
        <v>784</v>
      </c>
      <c r="C262" s="278" t="s">
        <v>785</v>
      </c>
      <c r="D262" s="279"/>
      <c r="E262" s="280"/>
      <c r="F262" s="37" t="s">
        <v>786</v>
      </c>
      <c r="G262" s="39"/>
      <c r="H262" s="56">
        <v>0.19</v>
      </c>
      <c r="I262" s="41">
        <v>9692.14</v>
      </c>
      <c r="J262" s="41">
        <v>1841.51</v>
      </c>
      <c r="K262" s="41">
        <v>1841.51</v>
      </c>
      <c r="L262" s="42"/>
      <c r="M262" s="42"/>
      <c r="N262" s="42"/>
      <c r="O262" s="44">
        <v>2.46</v>
      </c>
      <c r="P262" s="43">
        <v>0</v>
      </c>
      <c r="BZ262" s="36"/>
      <c r="CA262" s="55"/>
      <c r="CB262" s="2" t="s">
        <v>785</v>
      </c>
      <c r="CC262" s="47"/>
    </row>
    <row r="263" spans="1:81" s="6" customFormat="1" ht="33.75" x14ac:dyDescent="0.25">
      <c r="A263" s="37" t="s">
        <v>1007</v>
      </c>
      <c r="B263" s="38" t="s">
        <v>1008</v>
      </c>
      <c r="C263" s="278" t="s">
        <v>1009</v>
      </c>
      <c r="D263" s="279"/>
      <c r="E263" s="280"/>
      <c r="F263" s="37" t="s">
        <v>987</v>
      </c>
      <c r="G263" s="39"/>
      <c r="H263" s="40">
        <v>1</v>
      </c>
      <c r="I263" s="41">
        <v>73423.520000000004</v>
      </c>
      <c r="J263" s="41">
        <v>73423.520000000004</v>
      </c>
      <c r="K263" s="41">
        <v>73423.520000000004</v>
      </c>
      <c r="L263" s="42"/>
      <c r="M263" s="42"/>
      <c r="N263" s="42"/>
      <c r="O263" s="43">
        <v>85</v>
      </c>
      <c r="P263" s="43">
        <v>0</v>
      </c>
      <c r="BZ263" s="36"/>
      <c r="CA263" s="55"/>
      <c r="CB263" s="2" t="s">
        <v>1009</v>
      </c>
      <c r="CC263" s="47"/>
    </row>
    <row r="264" spans="1:81" s="6" customFormat="1" ht="56.25" x14ac:dyDescent="0.25">
      <c r="A264" s="37" t="s">
        <v>1010</v>
      </c>
      <c r="B264" s="38" t="s">
        <v>1011</v>
      </c>
      <c r="C264" s="278" t="s">
        <v>1012</v>
      </c>
      <c r="D264" s="279"/>
      <c r="E264" s="280"/>
      <c r="F264" s="37" t="s">
        <v>1013</v>
      </c>
      <c r="G264" s="39"/>
      <c r="H264" s="40">
        <v>7</v>
      </c>
      <c r="I264" s="41">
        <v>7169.59</v>
      </c>
      <c r="J264" s="41">
        <v>50187.12</v>
      </c>
      <c r="K264" s="41">
        <v>50187.12</v>
      </c>
      <c r="L264" s="42"/>
      <c r="M264" s="42"/>
      <c r="N264" s="42"/>
      <c r="O264" s="45">
        <v>58.1</v>
      </c>
      <c r="P264" s="43">
        <v>0</v>
      </c>
      <c r="BZ264" s="36"/>
      <c r="CA264" s="55"/>
      <c r="CB264" s="2" t="s">
        <v>1012</v>
      </c>
      <c r="CC264" s="47"/>
    </row>
    <row r="265" spans="1:81" s="6" customFormat="1" ht="33.75" x14ac:dyDescent="0.25">
      <c r="A265" s="37" t="s">
        <v>1014</v>
      </c>
      <c r="B265" s="38" t="s">
        <v>764</v>
      </c>
      <c r="C265" s="278" t="s">
        <v>765</v>
      </c>
      <c r="D265" s="279"/>
      <c r="E265" s="280"/>
      <c r="F265" s="37" t="s">
        <v>82</v>
      </c>
      <c r="G265" s="39"/>
      <c r="H265" s="40">
        <v>15</v>
      </c>
      <c r="I265" s="41">
        <v>1211.51</v>
      </c>
      <c r="J265" s="41">
        <v>18172.759999999998</v>
      </c>
      <c r="K265" s="41">
        <v>18172.759999999998</v>
      </c>
      <c r="L265" s="42"/>
      <c r="M265" s="42"/>
      <c r="N265" s="42"/>
      <c r="O265" s="45">
        <v>24.3</v>
      </c>
      <c r="P265" s="43">
        <v>0</v>
      </c>
      <c r="BZ265" s="36"/>
      <c r="CA265" s="55"/>
      <c r="CB265" s="2" t="s">
        <v>765</v>
      </c>
      <c r="CC265" s="47"/>
    </row>
    <row r="266" spans="1:81" s="6" customFormat="1" ht="22.5" x14ac:dyDescent="0.25">
      <c r="A266" s="37" t="s">
        <v>1015</v>
      </c>
      <c r="B266" s="38" t="s">
        <v>766</v>
      </c>
      <c r="C266" s="278" t="s">
        <v>767</v>
      </c>
      <c r="D266" s="279"/>
      <c r="E266" s="280"/>
      <c r="F266" s="37" t="s">
        <v>712</v>
      </c>
      <c r="G266" s="39"/>
      <c r="H266" s="40">
        <v>5</v>
      </c>
      <c r="I266" s="41">
        <v>3251.39</v>
      </c>
      <c r="J266" s="41">
        <v>16256.97</v>
      </c>
      <c r="K266" s="41">
        <v>16256.97</v>
      </c>
      <c r="L266" s="42"/>
      <c r="M266" s="42"/>
      <c r="N266" s="42"/>
      <c r="O266" s="45">
        <v>24.3</v>
      </c>
      <c r="P266" s="43">
        <v>0</v>
      </c>
      <c r="BZ266" s="36"/>
      <c r="CA266" s="55"/>
      <c r="CB266" s="2" t="s">
        <v>767</v>
      </c>
      <c r="CC266" s="47"/>
    </row>
    <row r="267" spans="1:81" s="6" customFormat="1" ht="15" x14ac:dyDescent="0.25">
      <c r="A267" s="281" t="s">
        <v>1016</v>
      </c>
      <c r="B267" s="282"/>
      <c r="C267" s="282"/>
      <c r="D267" s="282"/>
      <c r="E267" s="282"/>
      <c r="F267" s="282"/>
      <c r="G267" s="282"/>
      <c r="H267" s="282"/>
      <c r="I267" s="283"/>
      <c r="J267" s="46"/>
      <c r="K267" s="46"/>
      <c r="L267" s="46"/>
      <c r="M267" s="46"/>
      <c r="N267" s="46"/>
      <c r="O267" s="60">
        <v>235.38239999999999</v>
      </c>
      <c r="P267" s="59">
        <v>0</v>
      </c>
      <c r="BZ267" s="36"/>
      <c r="CA267" s="55"/>
      <c r="CC267" s="47" t="s">
        <v>1016</v>
      </c>
    </row>
    <row r="268" spans="1:81" s="6" customFormat="1" ht="15" x14ac:dyDescent="0.25">
      <c r="A268" s="277" t="s">
        <v>1017</v>
      </c>
      <c r="B268" s="277"/>
      <c r="C268" s="277"/>
      <c r="D268" s="277"/>
      <c r="E268" s="277"/>
      <c r="F268" s="277"/>
      <c r="G268" s="277"/>
      <c r="H268" s="277"/>
      <c r="I268" s="277"/>
      <c r="J268" s="277"/>
      <c r="K268" s="277"/>
      <c r="L268" s="277"/>
      <c r="M268" s="277"/>
      <c r="N268" s="277"/>
      <c r="O268" s="277"/>
      <c r="P268" s="277"/>
      <c r="BZ268" s="36" t="s">
        <v>1017</v>
      </c>
      <c r="CA268" s="55"/>
      <c r="CC268" s="47"/>
    </row>
    <row r="269" spans="1:81" s="6" customFormat="1" ht="33.75" x14ac:dyDescent="0.25">
      <c r="A269" s="37" t="s">
        <v>1018</v>
      </c>
      <c r="B269" s="38" t="s">
        <v>1019</v>
      </c>
      <c r="C269" s="278" t="s">
        <v>1020</v>
      </c>
      <c r="D269" s="279"/>
      <c r="E269" s="280"/>
      <c r="F269" s="37" t="s">
        <v>987</v>
      </c>
      <c r="G269" s="39"/>
      <c r="H269" s="40">
        <v>1</v>
      </c>
      <c r="I269" s="41">
        <v>796222.87</v>
      </c>
      <c r="J269" s="41">
        <v>796222.87</v>
      </c>
      <c r="K269" s="41">
        <v>796222.87</v>
      </c>
      <c r="L269" s="42"/>
      <c r="M269" s="42"/>
      <c r="N269" s="42"/>
      <c r="O269" s="43">
        <v>962</v>
      </c>
      <c r="P269" s="43">
        <v>0</v>
      </c>
      <c r="BZ269" s="36"/>
      <c r="CA269" s="55"/>
      <c r="CB269" s="2" t="s">
        <v>1020</v>
      </c>
      <c r="CC269" s="47"/>
    </row>
    <row r="270" spans="1:81" s="6" customFormat="1" ht="15" x14ac:dyDescent="0.25">
      <c r="A270" s="281" t="s">
        <v>1021</v>
      </c>
      <c r="B270" s="282"/>
      <c r="C270" s="282"/>
      <c r="D270" s="282"/>
      <c r="E270" s="282"/>
      <c r="F270" s="282"/>
      <c r="G270" s="282"/>
      <c r="H270" s="282"/>
      <c r="I270" s="283"/>
      <c r="J270" s="46"/>
      <c r="K270" s="46"/>
      <c r="L270" s="46"/>
      <c r="M270" s="46"/>
      <c r="N270" s="46"/>
      <c r="O270" s="59">
        <v>962</v>
      </c>
      <c r="P270" s="59">
        <v>0</v>
      </c>
      <c r="BZ270" s="36"/>
      <c r="CA270" s="55"/>
      <c r="CC270" s="47" t="s">
        <v>1021</v>
      </c>
    </row>
    <row r="271" spans="1:81" s="6" customFormat="1" ht="15" x14ac:dyDescent="0.25">
      <c r="A271" s="277" t="s">
        <v>1022</v>
      </c>
      <c r="B271" s="277"/>
      <c r="C271" s="277"/>
      <c r="D271" s="277"/>
      <c r="E271" s="277"/>
      <c r="F271" s="277"/>
      <c r="G271" s="277"/>
      <c r="H271" s="277"/>
      <c r="I271" s="277"/>
      <c r="J271" s="277"/>
      <c r="K271" s="277"/>
      <c r="L271" s="277"/>
      <c r="M271" s="277"/>
      <c r="N271" s="277"/>
      <c r="O271" s="277"/>
      <c r="P271" s="277"/>
      <c r="BZ271" s="36" t="s">
        <v>1022</v>
      </c>
      <c r="CA271" s="55"/>
      <c r="CC271" s="47"/>
    </row>
    <row r="272" spans="1:81" s="6" customFormat="1" ht="33.75" x14ac:dyDescent="0.25">
      <c r="A272" s="37" t="s">
        <v>1023</v>
      </c>
      <c r="B272" s="38" t="s">
        <v>802</v>
      </c>
      <c r="C272" s="278" t="s">
        <v>803</v>
      </c>
      <c r="D272" s="279"/>
      <c r="E272" s="280"/>
      <c r="F272" s="37" t="s">
        <v>82</v>
      </c>
      <c r="G272" s="39"/>
      <c r="H272" s="40">
        <v>5</v>
      </c>
      <c r="I272" s="41">
        <v>990.69</v>
      </c>
      <c r="J272" s="41">
        <v>4953.47</v>
      </c>
      <c r="K272" s="41">
        <v>4953.47</v>
      </c>
      <c r="L272" s="42"/>
      <c r="M272" s="42"/>
      <c r="N272" s="42"/>
      <c r="O272" s="43">
        <v>9</v>
      </c>
      <c r="P272" s="43">
        <v>0</v>
      </c>
      <c r="BZ272" s="36"/>
      <c r="CA272" s="55"/>
      <c r="CB272" s="2" t="s">
        <v>803</v>
      </c>
      <c r="CC272" s="47"/>
    </row>
    <row r="273" spans="1:84" s="6" customFormat="1" ht="33.75" x14ac:dyDescent="0.25">
      <c r="A273" s="37" t="s">
        <v>1024</v>
      </c>
      <c r="B273" s="38" t="s">
        <v>784</v>
      </c>
      <c r="C273" s="278" t="s">
        <v>785</v>
      </c>
      <c r="D273" s="279"/>
      <c r="E273" s="280"/>
      <c r="F273" s="37" t="s">
        <v>786</v>
      </c>
      <c r="G273" s="39"/>
      <c r="H273" s="56">
        <v>0.01</v>
      </c>
      <c r="I273" s="41">
        <v>9692.14</v>
      </c>
      <c r="J273" s="44">
        <v>96.93</v>
      </c>
      <c r="K273" s="44">
        <v>96.93</v>
      </c>
      <c r="L273" s="42"/>
      <c r="M273" s="42"/>
      <c r="N273" s="42"/>
      <c r="O273" s="44">
        <v>0.13</v>
      </c>
      <c r="P273" s="43">
        <v>0</v>
      </c>
      <c r="BZ273" s="36"/>
      <c r="CA273" s="55"/>
      <c r="CB273" s="2" t="s">
        <v>785</v>
      </c>
      <c r="CC273" s="47"/>
    </row>
    <row r="274" spans="1:84" s="6" customFormat="1" ht="33.75" x14ac:dyDescent="0.25">
      <c r="A274" s="37" t="s">
        <v>1025</v>
      </c>
      <c r="B274" s="38" t="s">
        <v>943</v>
      </c>
      <c r="C274" s="278" t="s">
        <v>944</v>
      </c>
      <c r="D274" s="279"/>
      <c r="E274" s="280"/>
      <c r="F274" s="37" t="s">
        <v>82</v>
      </c>
      <c r="G274" s="39"/>
      <c r="H274" s="40">
        <v>15</v>
      </c>
      <c r="I274" s="41">
        <v>613.23</v>
      </c>
      <c r="J274" s="41">
        <v>9198.56</v>
      </c>
      <c r="K274" s="41">
        <v>9198.56</v>
      </c>
      <c r="L274" s="42"/>
      <c r="M274" s="42"/>
      <c r="N274" s="42"/>
      <c r="O274" s="45">
        <v>12.3</v>
      </c>
      <c r="P274" s="43">
        <v>0</v>
      </c>
      <c r="BZ274" s="36"/>
      <c r="CA274" s="55"/>
      <c r="CB274" s="2" t="s">
        <v>944</v>
      </c>
      <c r="CC274" s="47"/>
    </row>
    <row r="275" spans="1:84" s="6" customFormat="1" ht="22.5" x14ac:dyDescent="0.25">
      <c r="A275" s="37" t="s">
        <v>1026</v>
      </c>
      <c r="B275" s="38" t="s">
        <v>804</v>
      </c>
      <c r="C275" s="278" t="s">
        <v>805</v>
      </c>
      <c r="D275" s="279"/>
      <c r="E275" s="280"/>
      <c r="F275" s="37" t="s">
        <v>712</v>
      </c>
      <c r="G275" s="39"/>
      <c r="H275" s="40">
        <v>5</v>
      </c>
      <c r="I275" s="41">
        <v>1148.33</v>
      </c>
      <c r="J275" s="41">
        <v>5741.62</v>
      </c>
      <c r="K275" s="41">
        <v>5741.62</v>
      </c>
      <c r="L275" s="42"/>
      <c r="M275" s="42"/>
      <c r="N275" s="42"/>
      <c r="O275" s="45">
        <v>8.1</v>
      </c>
      <c r="P275" s="43">
        <v>0</v>
      </c>
      <c r="BZ275" s="36"/>
      <c r="CA275" s="55"/>
      <c r="CB275" s="2" t="s">
        <v>805</v>
      </c>
      <c r="CC275" s="47"/>
    </row>
    <row r="276" spans="1:84" s="6" customFormat="1" ht="15" x14ac:dyDescent="0.25">
      <c r="A276" s="281" t="s">
        <v>1027</v>
      </c>
      <c r="B276" s="282"/>
      <c r="C276" s="282"/>
      <c r="D276" s="282"/>
      <c r="E276" s="282"/>
      <c r="F276" s="282"/>
      <c r="G276" s="282"/>
      <c r="H276" s="282"/>
      <c r="I276" s="283"/>
      <c r="J276" s="46"/>
      <c r="K276" s="46"/>
      <c r="L276" s="46"/>
      <c r="M276" s="46"/>
      <c r="N276" s="46"/>
      <c r="O276" s="60">
        <v>29.529599999999999</v>
      </c>
      <c r="P276" s="59">
        <v>0</v>
      </c>
      <c r="BZ276" s="36"/>
      <c r="CA276" s="55"/>
      <c r="CC276" s="47" t="s">
        <v>1027</v>
      </c>
    </row>
    <row r="277" spans="1:84" s="6" customFormat="1" ht="15" x14ac:dyDescent="0.25">
      <c r="A277" s="277" t="s">
        <v>1028</v>
      </c>
      <c r="B277" s="277"/>
      <c r="C277" s="277"/>
      <c r="D277" s="277"/>
      <c r="E277" s="277"/>
      <c r="F277" s="277"/>
      <c r="G277" s="277"/>
      <c r="H277" s="277"/>
      <c r="I277" s="277"/>
      <c r="J277" s="277"/>
      <c r="K277" s="277"/>
      <c r="L277" s="277"/>
      <c r="M277" s="277"/>
      <c r="N277" s="277"/>
      <c r="O277" s="277"/>
      <c r="P277" s="277"/>
      <c r="BZ277" s="36" t="s">
        <v>1028</v>
      </c>
      <c r="CA277" s="55"/>
      <c r="CC277" s="47"/>
    </row>
    <row r="278" spans="1:84" s="6" customFormat="1" ht="33.75" x14ac:dyDescent="0.25">
      <c r="A278" s="37" t="s">
        <v>1029</v>
      </c>
      <c r="B278" s="38" t="s">
        <v>1019</v>
      </c>
      <c r="C278" s="278" t="s">
        <v>1020</v>
      </c>
      <c r="D278" s="279"/>
      <c r="E278" s="280"/>
      <c r="F278" s="37" t="s">
        <v>987</v>
      </c>
      <c r="G278" s="39"/>
      <c r="H278" s="40">
        <v>1</v>
      </c>
      <c r="I278" s="41">
        <v>796222.87</v>
      </c>
      <c r="J278" s="41">
        <v>796222.87</v>
      </c>
      <c r="K278" s="41">
        <v>796222.87</v>
      </c>
      <c r="L278" s="42"/>
      <c r="M278" s="42"/>
      <c r="N278" s="42"/>
      <c r="O278" s="43">
        <v>962</v>
      </c>
      <c r="P278" s="43">
        <v>0</v>
      </c>
      <c r="BZ278" s="36"/>
      <c r="CA278" s="55"/>
      <c r="CB278" s="2" t="s">
        <v>1020</v>
      </c>
      <c r="CC278" s="47"/>
    </row>
    <row r="279" spans="1:84" s="6" customFormat="1" ht="15" x14ac:dyDescent="0.25">
      <c r="A279" s="281" t="s">
        <v>1030</v>
      </c>
      <c r="B279" s="282"/>
      <c r="C279" s="282"/>
      <c r="D279" s="282"/>
      <c r="E279" s="282"/>
      <c r="F279" s="282"/>
      <c r="G279" s="282"/>
      <c r="H279" s="282"/>
      <c r="I279" s="283"/>
      <c r="J279" s="46"/>
      <c r="K279" s="46"/>
      <c r="L279" s="46"/>
      <c r="M279" s="46"/>
      <c r="N279" s="46"/>
      <c r="O279" s="59">
        <v>962</v>
      </c>
      <c r="P279" s="59">
        <v>0</v>
      </c>
      <c r="BZ279" s="36"/>
      <c r="CA279" s="55"/>
      <c r="CC279" s="47" t="s">
        <v>1030</v>
      </c>
    </row>
    <row r="280" spans="1:84" s="6" customFormat="1" ht="15" x14ac:dyDescent="0.25">
      <c r="A280" s="281" t="s">
        <v>59</v>
      </c>
      <c r="B280" s="282"/>
      <c r="C280" s="282"/>
      <c r="D280" s="282"/>
      <c r="E280" s="282"/>
      <c r="F280" s="282"/>
      <c r="G280" s="282"/>
      <c r="H280" s="282"/>
      <c r="I280" s="283"/>
      <c r="J280" s="46"/>
      <c r="K280" s="46"/>
      <c r="L280" s="46"/>
      <c r="M280" s="46"/>
      <c r="N280" s="46"/>
      <c r="O280" s="46"/>
      <c r="P280" s="46"/>
      <c r="CD280" s="47" t="s">
        <v>59</v>
      </c>
    </row>
    <row r="281" spans="1:84" s="6" customFormat="1" ht="15" x14ac:dyDescent="0.25">
      <c r="A281" s="284" t="s">
        <v>60</v>
      </c>
      <c r="B281" s="285"/>
      <c r="C281" s="285"/>
      <c r="D281" s="285"/>
      <c r="E281" s="285"/>
      <c r="F281" s="285"/>
      <c r="G281" s="285"/>
      <c r="H281" s="285"/>
      <c r="I281" s="286"/>
      <c r="J281" s="41">
        <v>19565834.5</v>
      </c>
      <c r="K281" s="42"/>
      <c r="L281" s="42"/>
      <c r="M281" s="42"/>
      <c r="N281" s="42"/>
      <c r="O281" s="42"/>
      <c r="P281" s="42"/>
      <c r="CD281" s="47"/>
      <c r="CE281" s="2" t="s">
        <v>60</v>
      </c>
    </row>
    <row r="282" spans="1:84" s="6" customFormat="1" ht="15" x14ac:dyDescent="0.25">
      <c r="A282" s="284" t="s">
        <v>1031</v>
      </c>
      <c r="B282" s="285"/>
      <c r="C282" s="285"/>
      <c r="D282" s="285"/>
      <c r="E282" s="285"/>
      <c r="F282" s="285"/>
      <c r="G282" s="285"/>
      <c r="H282" s="285"/>
      <c r="I282" s="286"/>
      <c r="J282" s="41">
        <v>41283910.899999999</v>
      </c>
      <c r="K282" s="42"/>
      <c r="L282" s="42"/>
      <c r="M282" s="42"/>
      <c r="N282" s="42"/>
      <c r="O282" s="42"/>
      <c r="P282" s="42"/>
      <c r="CD282" s="47"/>
      <c r="CE282" s="2" t="s">
        <v>1031</v>
      </c>
    </row>
    <row r="283" spans="1:84" s="6" customFormat="1" ht="15" x14ac:dyDescent="0.25">
      <c r="A283" s="284" t="s">
        <v>62</v>
      </c>
      <c r="B283" s="285"/>
      <c r="C283" s="285"/>
      <c r="D283" s="285"/>
      <c r="E283" s="285"/>
      <c r="F283" s="285"/>
      <c r="G283" s="285"/>
      <c r="H283" s="285"/>
      <c r="I283" s="286"/>
      <c r="J283" s="41">
        <v>19565834.5</v>
      </c>
      <c r="K283" s="42"/>
      <c r="L283" s="42"/>
      <c r="M283" s="42"/>
      <c r="N283" s="42"/>
      <c r="O283" s="42"/>
      <c r="P283" s="42"/>
      <c r="CD283" s="47"/>
      <c r="CE283" s="2" t="s">
        <v>62</v>
      </c>
    </row>
    <row r="284" spans="1:84" s="6" customFormat="1" ht="15" x14ac:dyDescent="0.25">
      <c r="A284" s="284" t="s">
        <v>63</v>
      </c>
      <c r="B284" s="285"/>
      <c r="C284" s="285"/>
      <c r="D284" s="285"/>
      <c r="E284" s="285"/>
      <c r="F284" s="285"/>
      <c r="G284" s="285"/>
      <c r="H284" s="285"/>
      <c r="I284" s="286"/>
      <c r="J284" s="41">
        <v>14674376.060000001</v>
      </c>
      <c r="K284" s="42"/>
      <c r="L284" s="42"/>
      <c r="M284" s="42"/>
      <c r="N284" s="42"/>
      <c r="O284" s="42"/>
      <c r="P284" s="42"/>
      <c r="CD284" s="47"/>
      <c r="CE284" s="2" t="s">
        <v>63</v>
      </c>
    </row>
    <row r="285" spans="1:84" s="6" customFormat="1" ht="15" x14ac:dyDescent="0.25">
      <c r="A285" s="284" t="s">
        <v>64</v>
      </c>
      <c r="B285" s="285"/>
      <c r="C285" s="285"/>
      <c r="D285" s="285"/>
      <c r="E285" s="285"/>
      <c r="F285" s="285"/>
      <c r="G285" s="285"/>
      <c r="H285" s="285"/>
      <c r="I285" s="286"/>
      <c r="J285" s="41">
        <v>7043700.3399999999</v>
      </c>
      <c r="K285" s="42"/>
      <c r="L285" s="42"/>
      <c r="M285" s="42"/>
      <c r="N285" s="42"/>
      <c r="O285" s="42"/>
      <c r="P285" s="42"/>
      <c r="CD285" s="47"/>
      <c r="CE285" s="2" t="s">
        <v>64</v>
      </c>
    </row>
    <row r="286" spans="1:84" s="6" customFormat="1" ht="15" x14ac:dyDescent="0.25">
      <c r="A286" s="281" t="s">
        <v>65</v>
      </c>
      <c r="B286" s="282"/>
      <c r="C286" s="282"/>
      <c r="D286" s="282"/>
      <c r="E286" s="282"/>
      <c r="F286" s="282"/>
      <c r="G286" s="282"/>
      <c r="H286" s="282"/>
      <c r="I286" s="283"/>
      <c r="J286" s="48">
        <v>41283910.899999999</v>
      </c>
      <c r="K286" s="46"/>
      <c r="L286" s="46"/>
      <c r="M286" s="46"/>
      <c r="N286" s="46"/>
      <c r="O286" s="60">
        <v>25855.328799999999</v>
      </c>
      <c r="P286" s="59">
        <v>0</v>
      </c>
      <c r="CD286" s="47"/>
      <c r="CF286" s="47" t="s">
        <v>65</v>
      </c>
    </row>
    <row r="287" spans="1:84" s="6" customFormat="1" ht="15" x14ac:dyDescent="0.25">
      <c r="A287" s="284" t="s">
        <v>66</v>
      </c>
      <c r="B287" s="285"/>
      <c r="C287" s="285"/>
      <c r="D287" s="285"/>
      <c r="E287" s="285"/>
      <c r="F287" s="285"/>
      <c r="G287" s="285"/>
      <c r="H287" s="285"/>
      <c r="I287" s="286"/>
      <c r="J287" s="42"/>
      <c r="K287" s="42"/>
      <c r="L287" s="42"/>
      <c r="M287" s="42"/>
      <c r="N287" s="42"/>
      <c r="O287" s="42"/>
      <c r="P287" s="42"/>
      <c r="CD287" s="47"/>
      <c r="CE287" s="2" t="s">
        <v>66</v>
      </c>
      <c r="CF287" s="47"/>
    </row>
    <row r="288" spans="1:84" s="6" customFormat="1" ht="15" x14ac:dyDescent="0.25">
      <c r="A288" s="284" t="s">
        <v>67</v>
      </c>
      <c r="B288" s="285"/>
      <c r="C288" s="285"/>
      <c r="D288" s="285"/>
      <c r="E288" s="285"/>
      <c r="F288" s="285"/>
      <c r="G288" s="285"/>
      <c r="H288" s="285"/>
      <c r="I288" s="286"/>
      <c r="J288" s="42"/>
      <c r="K288" s="42"/>
      <c r="L288" s="42"/>
      <c r="M288" s="42"/>
      <c r="N288" s="42"/>
      <c r="O288" s="42"/>
      <c r="P288" s="42"/>
      <c r="CD288" s="47"/>
      <c r="CE288" s="2" t="s">
        <v>67</v>
      </c>
      <c r="CF288" s="47"/>
    </row>
    <row r="289" spans="1:84" s="6" customFormat="1" ht="15" x14ac:dyDescent="0.25">
      <c r="A289" s="284" t="s">
        <v>1032</v>
      </c>
      <c r="B289" s="285"/>
      <c r="C289" s="285"/>
      <c r="D289" s="285"/>
      <c r="E289" s="285"/>
      <c r="F289" s="285"/>
      <c r="G289" s="285"/>
      <c r="H289" s="285"/>
      <c r="I289" s="286"/>
      <c r="J289" s="41">
        <v>33027128.719999999</v>
      </c>
      <c r="K289" s="42"/>
      <c r="L289" s="42"/>
      <c r="M289" s="42"/>
      <c r="N289" s="42"/>
      <c r="O289" s="42"/>
      <c r="P289" s="42"/>
      <c r="CD289" s="47"/>
      <c r="CE289" s="2" t="s">
        <v>1032</v>
      </c>
      <c r="CF289" s="47"/>
    </row>
    <row r="290" spans="1:84" s="6" customFormat="1" ht="15" x14ac:dyDescent="0.25">
      <c r="A290" s="284" t="s">
        <v>1033</v>
      </c>
      <c r="B290" s="285"/>
      <c r="C290" s="285"/>
      <c r="D290" s="285"/>
      <c r="E290" s="285"/>
      <c r="F290" s="285"/>
      <c r="G290" s="285"/>
      <c r="H290" s="285"/>
      <c r="I290" s="286"/>
      <c r="J290" s="41">
        <v>8256782.1799999997</v>
      </c>
      <c r="K290" s="42"/>
      <c r="L290" s="42"/>
      <c r="M290" s="42"/>
      <c r="N290" s="42"/>
      <c r="O290" s="42"/>
      <c r="P290" s="42"/>
      <c r="CD290" s="47"/>
      <c r="CE290" s="2" t="s">
        <v>1033</v>
      </c>
      <c r="CF290" s="47"/>
    </row>
    <row r="291" spans="1:84" s="6" customFormat="1" ht="3" customHeight="1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1"/>
      <c r="M291" s="51"/>
      <c r="N291" s="51"/>
      <c r="O291" s="52"/>
      <c r="P291" s="52"/>
    </row>
    <row r="292" spans="1:84" s="6" customFormat="1" ht="53.2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</row>
    <row r="293" spans="1:84" s="6" customFormat="1" ht="15" x14ac:dyDescent="0.25">
      <c r="A293" s="7"/>
      <c r="B293" s="7"/>
      <c r="C293" s="7"/>
      <c r="D293" s="7"/>
      <c r="E293" s="7"/>
      <c r="F293" s="7"/>
      <c r="G293" s="7"/>
      <c r="H293" s="19"/>
      <c r="I293" s="287"/>
      <c r="J293" s="287"/>
      <c r="K293" s="287"/>
      <c r="L293" s="7"/>
      <c r="M293" s="7"/>
      <c r="N293" s="7"/>
      <c r="O293" s="7"/>
      <c r="P293" s="7"/>
    </row>
    <row r="294" spans="1:84" s="6" customFormat="1" ht="1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</row>
    <row r="295" spans="1:84" s="6" customFormat="1" ht="1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</row>
  </sheetData>
  <mergeCells count="293">
    <mergeCell ref="I293:K293"/>
    <mergeCell ref="A286:I286"/>
    <mergeCell ref="A287:I287"/>
    <mergeCell ref="A288:I288"/>
    <mergeCell ref="A289:I289"/>
    <mergeCell ref="A290:I290"/>
    <mergeCell ref="A281:I281"/>
    <mergeCell ref="A282:I282"/>
    <mergeCell ref="A283:I283"/>
    <mergeCell ref="A284:I284"/>
    <mergeCell ref="A285:I285"/>
    <mergeCell ref="A276:I276"/>
    <mergeCell ref="A277:P277"/>
    <mergeCell ref="C278:E278"/>
    <mergeCell ref="A279:I279"/>
    <mergeCell ref="A280:I280"/>
    <mergeCell ref="A271:P271"/>
    <mergeCell ref="C272:E272"/>
    <mergeCell ref="C273:E273"/>
    <mergeCell ref="C274:E274"/>
    <mergeCell ref="C275:E275"/>
    <mergeCell ref="C266:E266"/>
    <mergeCell ref="A267:I267"/>
    <mergeCell ref="A268:P268"/>
    <mergeCell ref="C269:E269"/>
    <mergeCell ref="A270:I270"/>
    <mergeCell ref="C261:E261"/>
    <mergeCell ref="C262:E262"/>
    <mergeCell ref="C263:E263"/>
    <mergeCell ref="C264:E264"/>
    <mergeCell ref="C265:E265"/>
    <mergeCell ref="C256:E256"/>
    <mergeCell ref="A257:I257"/>
    <mergeCell ref="A258:P258"/>
    <mergeCell ref="C259:E259"/>
    <mergeCell ref="C260:E260"/>
    <mergeCell ref="A251:I251"/>
    <mergeCell ref="A252:P252"/>
    <mergeCell ref="C253:E253"/>
    <mergeCell ref="C254:E254"/>
    <mergeCell ref="C255:E255"/>
    <mergeCell ref="C246:E246"/>
    <mergeCell ref="C247:E247"/>
    <mergeCell ref="A248:P248"/>
    <mergeCell ref="C249:E249"/>
    <mergeCell ref="C250:E250"/>
    <mergeCell ref="C241:E241"/>
    <mergeCell ref="C242:E242"/>
    <mergeCell ref="C243:E243"/>
    <mergeCell ref="C244:E244"/>
    <mergeCell ref="C245:E245"/>
    <mergeCell ref="C236:E236"/>
    <mergeCell ref="C237:E237"/>
    <mergeCell ref="C238:E238"/>
    <mergeCell ref="A239:I239"/>
    <mergeCell ref="A240:P240"/>
    <mergeCell ref="C231:E231"/>
    <mergeCell ref="C232:E232"/>
    <mergeCell ref="C233:E233"/>
    <mergeCell ref="C234:E234"/>
    <mergeCell ref="C235:E235"/>
    <mergeCell ref="C226:E226"/>
    <mergeCell ref="C227:E227"/>
    <mergeCell ref="C228:E228"/>
    <mergeCell ref="C229:E229"/>
    <mergeCell ref="C230:E230"/>
    <mergeCell ref="A221:P221"/>
    <mergeCell ref="C222:E222"/>
    <mergeCell ref="C223:E223"/>
    <mergeCell ref="C224:E224"/>
    <mergeCell ref="C225:E225"/>
    <mergeCell ref="C216:E216"/>
    <mergeCell ref="A217:P217"/>
    <mergeCell ref="C218:E218"/>
    <mergeCell ref="C219:E219"/>
    <mergeCell ref="C220:E220"/>
    <mergeCell ref="C211:E211"/>
    <mergeCell ref="C212:E212"/>
    <mergeCell ref="C213:E213"/>
    <mergeCell ref="C214:E214"/>
    <mergeCell ref="C215:E215"/>
    <mergeCell ref="C206:E206"/>
    <mergeCell ref="C207:E207"/>
    <mergeCell ref="A208:P208"/>
    <mergeCell ref="C209:E209"/>
    <mergeCell ref="C210:E210"/>
    <mergeCell ref="C201:E201"/>
    <mergeCell ref="C202:E202"/>
    <mergeCell ref="C203:E203"/>
    <mergeCell ref="C204:E204"/>
    <mergeCell ref="C205:E205"/>
    <mergeCell ref="C196:E196"/>
    <mergeCell ref="C197:E197"/>
    <mergeCell ref="C198:E198"/>
    <mergeCell ref="C199:E199"/>
    <mergeCell ref="A200:P200"/>
    <mergeCell ref="C191:E191"/>
    <mergeCell ref="C192:E192"/>
    <mergeCell ref="C193:E193"/>
    <mergeCell ref="A194:P194"/>
    <mergeCell ref="C195:E195"/>
    <mergeCell ref="C186:E186"/>
    <mergeCell ref="C187:E187"/>
    <mergeCell ref="C188:E188"/>
    <mergeCell ref="C189:E189"/>
    <mergeCell ref="C190:E190"/>
    <mergeCell ref="C181:E181"/>
    <mergeCell ref="C182:E182"/>
    <mergeCell ref="A183:P183"/>
    <mergeCell ref="C184:E184"/>
    <mergeCell ref="C185:E185"/>
    <mergeCell ref="C176:E176"/>
    <mergeCell ref="C177:E177"/>
    <mergeCell ref="C178:E178"/>
    <mergeCell ref="C179:E179"/>
    <mergeCell ref="C180:E180"/>
    <mergeCell ref="C171:E171"/>
    <mergeCell ref="C172:E172"/>
    <mergeCell ref="C173:E173"/>
    <mergeCell ref="C174:E174"/>
    <mergeCell ref="C175:E175"/>
    <mergeCell ref="C166:E166"/>
    <mergeCell ref="C167:E167"/>
    <mergeCell ref="C168:E168"/>
    <mergeCell ref="C169:E169"/>
    <mergeCell ref="C170:E170"/>
    <mergeCell ref="A161:P161"/>
    <mergeCell ref="C162:E162"/>
    <mergeCell ref="C163:E163"/>
    <mergeCell ref="C164:E164"/>
    <mergeCell ref="C165:E165"/>
    <mergeCell ref="C156:E156"/>
    <mergeCell ref="C157:E157"/>
    <mergeCell ref="C158:E158"/>
    <mergeCell ref="C159:E159"/>
    <mergeCell ref="C160:E160"/>
    <mergeCell ref="C151:E151"/>
    <mergeCell ref="C152:E152"/>
    <mergeCell ref="A153:P153"/>
    <mergeCell ref="C154:E154"/>
    <mergeCell ref="C155:E155"/>
    <mergeCell ref="C146:E146"/>
    <mergeCell ref="C147:E147"/>
    <mergeCell ref="C148:E148"/>
    <mergeCell ref="C149:E149"/>
    <mergeCell ref="C150:E150"/>
    <mergeCell ref="C141:E141"/>
    <mergeCell ref="A142:P142"/>
    <mergeCell ref="C143:E143"/>
    <mergeCell ref="C144:E144"/>
    <mergeCell ref="C145:E145"/>
    <mergeCell ref="C136:E136"/>
    <mergeCell ref="C137:E137"/>
    <mergeCell ref="C138:E138"/>
    <mergeCell ref="C139:E139"/>
    <mergeCell ref="C140:E140"/>
    <mergeCell ref="A131:P131"/>
    <mergeCell ref="C132:E132"/>
    <mergeCell ref="C133:E133"/>
    <mergeCell ref="C134:E134"/>
    <mergeCell ref="C135:E135"/>
    <mergeCell ref="C126:E126"/>
    <mergeCell ref="C127:E127"/>
    <mergeCell ref="C128:E128"/>
    <mergeCell ref="A129:I129"/>
    <mergeCell ref="A130:P130"/>
    <mergeCell ref="C121:E121"/>
    <mergeCell ref="A122:I122"/>
    <mergeCell ref="A123:P123"/>
    <mergeCell ref="A124:P124"/>
    <mergeCell ref="C125:E125"/>
    <mergeCell ref="C116:E116"/>
    <mergeCell ref="C117:E117"/>
    <mergeCell ref="A118:P118"/>
    <mergeCell ref="C119:E119"/>
    <mergeCell ref="C120:E120"/>
    <mergeCell ref="A111:P111"/>
    <mergeCell ref="C112:E112"/>
    <mergeCell ref="C113:E113"/>
    <mergeCell ref="C114:E114"/>
    <mergeCell ref="C115:E115"/>
    <mergeCell ref="C106:E106"/>
    <mergeCell ref="C107:E107"/>
    <mergeCell ref="C108:E108"/>
    <mergeCell ref="C109:E109"/>
    <mergeCell ref="C110:E110"/>
    <mergeCell ref="C101:E101"/>
    <mergeCell ref="C102:E102"/>
    <mergeCell ref="C103:E103"/>
    <mergeCell ref="C104:E104"/>
    <mergeCell ref="C105:E105"/>
    <mergeCell ref="C96:E96"/>
    <mergeCell ref="C97:E97"/>
    <mergeCell ref="A98:I98"/>
    <mergeCell ref="A99:P99"/>
    <mergeCell ref="A100:P100"/>
    <mergeCell ref="A91:P91"/>
    <mergeCell ref="C92:E92"/>
    <mergeCell ref="C93:E93"/>
    <mergeCell ref="A94:P94"/>
    <mergeCell ref="C95:E95"/>
    <mergeCell ref="C86:E86"/>
    <mergeCell ref="C87:E87"/>
    <mergeCell ref="C88:E88"/>
    <mergeCell ref="C89:E89"/>
    <mergeCell ref="C90:E90"/>
    <mergeCell ref="C81:E81"/>
    <mergeCell ref="A82:P82"/>
    <mergeCell ref="C83:E83"/>
    <mergeCell ref="C84:E84"/>
    <mergeCell ref="C85:E85"/>
    <mergeCell ref="A76:P76"/>
    <mergeCell ref="C77:E77"/>
    <mergeCell ref="C78:E78"/>
    <mergeCell ref="A79:P79"/>
    <mergeCell ref="C80:E80"/>
    <mergeCell ref="A71:P71"/>
    <mergeCell ref="C72:E72"/>
    <mergeCell ref="C73:E73"/>
    <mergeCell ref="C74:E74"/>
    <mergeCell ref="C75:E75"/>
    <mergeCell ref="C66:E66"/>
    <mergeCell ref="C67:E67"/>
    <mergeCell ref="A68:P68"/>
    <mergeCell ref="C69:E69"/>
    <mergeCell ref="C70:E70"/>
    <mergeCell ref="C61:E61"/>
    <mergeCell ref="C62:E62"/>
    <mergeCell ref="C63:E63"/>
    <mergeCell ref="A64:P64"/>
    <mergeCell ref="C65:E65"/>
    <mergeCell ref="C56:E56"/>
    <mergeCell ref="C57:E57"/>
    <mergeCell ref="C58:E58"/>
    <mergeCell ref="C59:E59"/>
    <mergeCell ref="A60:P60"/>
    <mergeCell ref="A51:P51"/>
    <mergeCell ref="C52:E52"/>
    <mergeCell ref="C53:E53"/>
    <mergeCell ref="A54:P54"/>
    <mergeCell ref="A55:P55"/>
    <mergeCell ref="C46:E46"/>
    <mergeCell ref="C47:E47"/>
    <mergeCell ref="A48:P48"/>
    <mergeCell ref="C49:E49"/>
    <mergeCell ref="C50:E50"/>
    <mergeCell ref="C41:E41"/>
    <mergeCell ref="C42:E42"/>
    <mergeCell ref="C43:E43"/>
    <mergeCell ref="C44:E44"/>
    <mergeCell ref="A45:P45"/>
    <mergeCell ref="C36:E36"/>
    <mergeCell ref="C37:E37"/>
    <mergeCell ref="C38:E38"/>
    <mergeCell ref="C39:E39"/>
    <mergeCell ref="A40:P40"/>
    <mergeCell ref="A31:P31"/>
    <mergeCell ref="C32:E32"/>
    <mergeCell ref="C33:E33"/>
    <mergeCell ref="C34:E34"/>
    <mergeCell ref="A35:P35"/>
    <mergeCell ref="C26:E26"/>
    <mergeCell ref="A27:P27"/>
    <mergeCell ref="A28:P28"/>
    <mergeCell ref="A29:P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CFF9F-1507-467D-8F17-21F1B1AAF26F}">
  <sheetPr>
    <pageSetUpPr fitToPage="1"/>
  </sheetPr>
  <dimension ref="A1:BB89"/>
  <sheetViews>
    <sheetView workbookViewId="0">
      <selection activeCell="H68" sqref="H68:H69"/>
    </sheetView>
  </sheetViews>
  <sheetFormatPr defaultColWidth="9.140625" defaultRowHeight="11.25" customHeight="1" x14ac:dyDescent="0.2"/>
  <cols>
    <col min="1" max="1" width="6.7109375" style="64" customWidth="1"/>
    <col min="2" max="2" width="22.28515625" style="64" customWidth="1"/>
    <col min="3" max="3" width="34.28515625" style="64" customWidth="1"/>
    <col min="4" max="8" width="19.85546875" style="64" customWidth="1"/>
    <col min="9" max="13" width="113.7109375" style="66" hidden="1" customWidth="1"/>
    <col min="14" max="19" width="136" style="67" hidden="1" customWidth="1"/>
    <col min="20" max="26" width="155.85546875" style="68" hidden="1" customWidth="1"/>
    <col min="27" max="27" width="162.5703125" style="69" hidden="1" customWidth="1"/>
    <col min="28" max="30" width="56.5703125" style="70" hidden="1" customWidth="1"/>
    <col min="31" max="32" width="54.140625" style="71" hidden="1" customWidth="1"/>
    <col min="33" max="40" width="79.42578125" style="70" hidden="1" customWidth="1"/>
    <col min="41" max="44" width="83.140625" style="71" hidden="1" customWidth="1"/>
    <col min="45" max="48" width="79.42578125" style="70" hidden="1" customWidth="1"/>
    <col min="49" max="50" width="54.140625" style="71" hidden="1" customWidth="1"/>
    <col min="51" max="54" width="79.42578125" style="70" hidden="1" customWidth="1"/>
    <col min="55" max="16384" width="9.140625" style="64"/>
  </cols>
  <sheetData>
    <row r="1" spans="1:19" x14ac:dyDescent="0.2">
      <c r="H1" s="65" t="s">
        <v>1034</v>
      </c>
    </row>
    <row r="2" spans="1:19" x14ac:dyDescent="0.2">
      <c r="A2" s="72"/>
      <c r="B2" s="72"/>
      <c r="C2" s="72"/>
      <c r="D2" s="72"/>
      <c r="E2" s="72"/>
      <c r="F2" s="72"/>
      <c r="G2" s="72"/>
      <c r="H2" s="73" t="s">
        <v>1035</v>
      </c>
    </row>
    <row r="3" spans="1:19" x14ac:dyDescent="0.2">
      <c r="A3" s="72"/>
      <c r="B3" s="72"/>
      <c r="C3" s="72"/>
      <c r="D3" s="72"/>
      <c r="E3" s="72"/>
      <c r="F3" s="72"/>
      <c r="G3" s="72"/>
      <c r="H3" s="65"/>
    </row>
    <row r="4" spans="1:19" x14ac:dyDescent="0.2">
      <c r="A4" s="72"/>
      <c r="B4" s="72" t="s">
        <v>1036</v>
      </c>
      <c r="C4" s="251" t="s">
        <v>1243</v>
      </c>
      <c r="D4" s="251"/>
      <c r="E4" s="251"/>
      <c r="F4" s="251"/>
      <c r="G4" s="251"/>
      <c r="H4" s="72"/>
      <c r="I4" s="74" t="s">
        <v>1037</v>
      </c>
      <c r="J4" s="74" t="s">
        <v>2</v>
      </c>
      <c r="K4" s="74" t="s">
        <v>2</v>
      </c>
      <c r="L4" s="74" t="s">
        <v>2</v>
      </c>
      <c r="M4" s="74" t="s">
        <v>2</v>
      </c>
    </row>
    <row r="5" spans="1:19" ht="10.5" customHeight="1" x14ac:dyDescent="0.2">
      <c r="A5" s="72"/>
      <c r="B5" s="72"/>
      <c r="C5" s="252" t="s">
        <v>1038</v>
      </c>
      <c r="D5" s="252"/>
      <c r="E5" s="252"/>
      <c r="F5" s="252"/>
      <c r="G5" s="252"/>
      <c r="H5" s="72"/>
    </row>
    <row r="6" spans="1:19" ht="17.25" customHeight="1" x14ac:dyDescent="0.2">
      <c r="A6" s="72"/>
      <c r="B6" s="72" t="s">
        <v>1244</v>
      </c>
      <c r="C6" s="75"/>
      <c r="D6" s="75"/>
      <c r="E6" s="75"/>
      <c r="F6" s="75"/>
      <c r="G6" s="75"/>
      <c r="H6" s="72"/>
    </row>
    <row r="7" spans="1:19" ht="17.25" customHeight="1" x14ac:dyDescent="0.2">
      <c r="A7" s="72"/>
      <c r="B7" s="72"/>
      <c r="C7" s="75"/>
      <c r="D7" s="75"/>
      <c r="E7" s="75"/>
      <c r="F7" s="75"/>
      <c r="G7" s="75"/>
      <c r="H7" s="72"/>
    </row>
    <row r="8" spans="1:19" ht="17.25" customHeight="1" x14ac:dyDescent="0.2">
      <c r="A8" s="72"/>
      <c r="B8" s="76" t="s">
        <v>1039</v>
      </c>
      <c r="C8" s="75"/>
      <c r="D8" s="75"/>
      <c r="E8" s="75"/>
      <c r="F8" s="75"/>
      <c r="G8" s="75"/>
      <c r="H8" s="72"/>
    </row>
    <row r="9" spans="1:19" ht="17.25" customHeight="1" x14ac:dyDescent="0.2">
      <c r="A9" s="72"/>
      <c r="B9" s="72"/>
      <c r="C9" s="253"/>
      <c r="D9" s="253"/>
      <c r="E9" s="253"/>
      <c r="F9" s="253"/>
      <c r="G9" s="253"/>
      <c r="H9" s="72"/>
    </row>
    <row r="10" spans="1:19" ht="11.25" customHeight="1" x14ac:dyDescent="0.25">
      <c r="A10" s="77"/>
      <c r="B10" s="77"/>
      <c r="C10" s="252" t="s">
        <v>1040</v>
      </c>
      <c r="D10" s="252"/>
      <c r="E10" s="252"/>
      <c r="F10" s="252"/>
      <c r="G10" s="252"/>
      <c r="H10" s="77"/>
    </row>
    <row r="11" spans="1:19" ht="11.25" customHeight="1" x14ac:dyDescent="0.25">
      <c r="A11" s="77"/>
      <c r="B11" s="77"/>
      <c r="C11" s="75"/>
      <c r="D11" s="75"/>
      <c r="E11" s="75"/>
      <c r="F11" s="75"/>
      <c r="G11" s="75"/>
      <c r="H11" s="77"/>
    </row>
    <row r="12" spans="1:19" ht="18" x14ac:dyDescent="0.25">
      <c r="A12" s="77"/>
      <c r="B12" s="254" t="s">
        <v>1245</v>
      </c>
      <c r="C12" s="254"/>
      <c r="D12" s="254"/>
      <c r="E12" s="254"/>
      <c r="F12" s="254"/>
      <c r="G12" s="254"/>
      <c r="H12" s="77"/>
    </row>
    <row r="13" spans="1:19" ht="11.25" customHeight="1" x14ac:dyDescent="0.25">
      <c r="A13" s="77"/>
      <c r="B13" s="77"/>
      <c r="C13" s="75"/>
      <c r="D13" s="75"/>
      <c r="E13" s="75"/>
      <c r="F13" s="75"/>
      <c r="G13" s="75"/>
      <c r="H13" s="77"/>
    </row>
    <row r="14" spans="1:19" ht="11.25" customHeight="1" x14ac:dyDescent="0.25">
      <c r="A14" s="77"/>
      <c r="B14" s="77"/>
      <c r="C14" s="75"/>
      <c r="D14" s="75"/>
      <c r="E14" s="75"/>
      <c r="F14" s="75"/>
      <c r="G14" s="75"/>
      <c r="H14" s="77"/>
    </row>
    <row r="15" spans="1:19" ht="11.25" customHeight="1" x14ac:dyDescent="0.25">
      <c r="A15" s="77"/>
      <c r="B15" s="77"/>
      <c r="C15" s="75"/>
      <c r="D15" s="75"/>
      <c r="E15" s="75"/>
      <c r="F15" s="75"/>
      <c r="G15" s="75"/>
      <c r="H15" s="77"/>
    </row>
    <row r="16" spans="1:19" ht="22.5" x14ac:dyDescent="0.2">
      <c r="A16" s="78"/>
      <c r="B16" s="250" t="s">
        <v>4</v>
      </c>
      <c r="C16" s="250"/>
      <c r="D16" s="250"/>
      <c r="E16" s="250"/>
      <c r="F16" s="250"/>
      <c r="G16" s="250"/>
      <c r="H16" s="78"/>
      <c r="N16" s="79" t="s">
        <v>4</v>
      </c>
      <c r="O16" s="79" t="s">
        <v>2</v>
      </c>
      <c r="P16" s="79" t="s">
        <v>2</v>
      </c>
      <c r="Q16" s="79" t="s">
        <v>2</v>
      </c>
      <c r="R16" s="79" t="s">
        <v>2</v>
      </c>
      <c r="S16" s="79" t="s">
        <v>2</v>
      </c>
    </row>
    <row r="17" spans="1:54" ht="13.5" customHeight="1" x14ac:dyDescent="0.2">
      <c r="A17" s="80"/>
      <c r="B17" s="244" t="s">
        <v>5</v>
      </c>
      <c r="C17" s="244"/>
      <c r="D17" s="244"/>
      <c r="E17" s="244"/>
      <c r="F17" s="244"/>
      <c r="G17" s="244"/>
      <c r="H17" s="80"/>
    </row>
    <row r="18" spans="1:54" ht="9.75" customHeight="1" x14ac:dyDescent="0.2">
      <c r="A18" s="72"/>
      <c r="B18" s="72"/>
      <c r="C18" s="72"/>
      <c r="D18" s="81"/>
      <c r="E18" s="81"/>
      <c r="F18" s="81"/>
      <c r="G18" s="82"/>
      <c r="H18" s="82"/>
    </row>
    <row r="19" spans="1:54" x14ac:dyDescent="0.2">
      <c r="A19" s="83"/>
      <c r="B19" s="245" t="s">
        <v>1257</v>
      </c>
      <c r="C19" s="245"/>
      <c r="D19" s="245"/>
      <c r="E19" s="245"/>
      <c r="F19" s="245"/>
      <c r="G19" s="245"/>
      <c r="H19" s="245"/>
      <c r="T19" s="78" t="s">
        <v>1041</v>
      </c>
      <c r="U19" s="78" t="s">
        <v>2</v>
      </c>
      <c r="V19" s="78" t="s">
        <v>2</v>
      </c>
      <c r="W19" s="78" t="s">
        <v>2</v>
      </c>
      <c r="X19" s="78" t="s">
        <v>2</v>
      </c>
      <c r="Y19" s="78" t="s">
        <v>2</v>
      </c>
      <c r="Z19" s="78" t="s">
        <v>2</v>
      </c>
    </row>
    <row r="20" spans="1:54" ht="9.75" customHeight="1" x14ac:dyDescent="0.2">
      <c r="A20" s="72"/>
      <c r="B20" s="72"/>
      <c r="C20" s="72"/>
      <c r="D20" s="75"/>
      <c r="E20" s="75"/>
      <c r="F20" s="75"/>
      <c r="G20" s="75"/>
      <c r="H20" s="75"/>
    </row>
    <row r="21" spans="1:54" ht="16.5" customHeight="1" x14ac:dyDescent="0.2">
      <c r="A21" s="242" t="s">
        <v>20</v>
      </c>
      <c r="B21" s="242" t="s">
        <v>21</v>
      </c>
      <c r="C21" s="242" t="s">
        <v>1042</v>
      </c>
      <c r="D21" s="247" t="s">
        <v>1043</v>
      </c>
      <c r="E21" s="248"/>
      <c r="F21" s="248"/>
      <c r="G21" s="248"/>
      <c r="H21" s="249"/>
      <c r="I21" s="84"/>
    </row>
    <row r="22" spans="1:54" ht="58.5" customHeight="1" x14ac:dyDescent="0.2">
      <c r="A22" s="246"/>
      <c r="B22" s="246"/>
      <c r="C22" s="246"/>
      <c r="D22" s="242" t="s">
        <v>1044</v>
      </c>
      <c r="E22" s="242" t="s">
        <v>1045</v>
      </c>
      <c r="F22" s="242" t="s">
        <v>1046</v>
      </c>
      <c r="G22" s="242" t="s">
        <v>1047</v>
      </c>
      <c r="H22" s="242" t="s">
        <v>29</v>
      </c>
      <c r="I22" s="84"/>
    </row>
    <row r="23" spans="1:54" ht="3.75" customHeight="1" x14ac:dyDescent="0.2">
      <c r="A23" s="243"/>
      <c r="B23" s="243"/>
      <c r="C23" s="243"/>
      <c r="D23" s="243"/>
      <c r="E23" s="243"/>
      <c r="F23" s="243"/>
      <c r="G23" s="243"/>
      <c r="H23" s="243"/>
      <c r="I23" s="84"/>
    </row>
    <row r="24" spans="1:54" x14ac:dyDescent="0.2">
      <c r="A24" s="85">
        <v>1</v>
      </c>
      <c r="B24" s="85">
        <v>2</v>
      </c>
      <c r="C24" s="85">
        <v>3</v>
      </c>
      <c r="D24" s="85">
        <v>4</v>
      </c>
      <c r="E24" s="85">
        <v>5</v>
      </c>
      <c r="F24" s="85">
        <v>6</v>
      </c>
      <c r="G24" s="85">
        <v>7</v>
      </c>
      <c r="H24" s="85">
        <v>8</v>
      </c>
      <c r="I24" s="84"/>
    </row>
    <row r="25" spans="1:54" s="92" customFormat="1" ht="14.25" x14ac:dyDescent="0.2">
      <c r="A25" s="233" t="s">
        <v>1048</v>
      </c>
      <c r="B25" s="234"/>
      <c r="C25" s="234"/>
      <c r="D25" s="234"/>
      <c r="E25" s="234"/>
      <c r="F25" s="234"/>
      <c r="G25" s="234"/>
      <c r="H25" s="235"/>
      <c r="I25" s="86"/>
      <c r="J25" s="86"/>
      <c r="K25" s="86"/>
      <c r="L25" s="86"/>
      <c r="M25" s="86"/>
      <c r="N25" s="87"/>
      <c r="O25" s="87"/>
      <c r="P25" s="87"/>
      <c r="Q25" s="87"/>
      <c r="R25" s="87"/>
      <c r="S25" s="87"/>
      <c r="T25" s="88"/>
      <c r="U25" s="88"/>
      <c r="V25" s="88"/>
      <c r="W25" s="88"/>
      <c r="X25" s="88"/>
      <c r="Y25" s="88"/>
      <c r="Z25" s="88"/>
      <c r="AA25" s="89" t="s">
        <v>1048</v>
      </c>
      <c r="AB25" s="90"/>
      <c r="AC25" s="90"/>
      <c r="AD25" s="90"/>
      <c r="AE25" s="91"/>
      <c r="AF25" s="91"/>
      <c r="AG25" s="90"/>
      <c r="AH25" s="90"/>
      <c r="AI25" s="90"/>
      <c r="AJ25" s="90"/>
      <c r="AK25" s="90"/>
      <c r="AL25" s="90"/>
      <c r="AM25" s="90"/>
      <c r="AN25" s="90"/>
      <c r="AO25" s="91"/>
      <c r="AP25" s="91"/>
      <c r="AQ25" s="91"/>
      <c r="AR25" s="91"/>
      <c r="AS25" s="90"/>
      <c r="AT25" s="90"/>
      <c r="AU25" s="90"/>
      <c r="AV25" s="90"/>
      <c r="AW25" s="91"/>
      <c r="AX25" s="91"/>
      <c r="AY25" s="90"/>
      <c r="AZ25" s="90"/>
      <c r="BA25" s="90"/>
      <c r="BB25" s="90"/>
    </row>
    <row r="26" spans="1:54" s="92" customFormat="1" ht="33.75" x14ac:dyDescent="0.2">
      <c r="A26" s="93" t="s">
        <v>37</v>
      </c>
      <c r="B26" s="94" t="s">
        <v>1049</v>
      </c>
      <c r="C26" s="94" t="s">
        <v>1050</v>
      </c>
      <c r="D26" s="95"/>
      <c r="E26" s="95"/>
      <c r="F26" s="95"/>
      <c r="G26" s="95">
        <v>10</v>
      </c>
      <c r="H26" s="95">
        <v>10</v>
      </c>
      <c r="I26" s="86"/>
      <c r="J26" s="86"/>
      <c r="K26" s="86"/>
      <c r="L26" s="86"/>
      <c r="M26" s="86"/>
      <c r="N26" s="87"/>
      <c r="O26" s="87"/>
      <c r="P26" s="87"/>
      <c r="Q26" s="87"/>
      <c r="R26" s="87"/>
      <c r="S26" s="87"/>
      <c r="T26" s="88"/>
      <c r="U26" s="88"/>
      <c r="V26" s="88"/>
      <c r="W26" s="88"/>
      <c r="X26" s="88"/>
      <c r="Y26" s="88"/>
      <c r="Z26" s="88"/>
      <c r="AA26" s="89"/>
      <c r="AB26" s="90"/>
      <c r="AC26" s="90"/>
      <c r="AD26" s="90"/>
      <c r="AE26" s="91"/>
      <c r="AF26" s="91"/>
      <c r="AG26" s="90"/>
      <c r="AH26" s="90"/>
      <c r="AI26" s="90"/>
      <c r="AJ26" s="90"/>
      <c r="AK26" s="90"/>
      <c r="AL26" s="90"/>
      <c r="AM26" s="90"/>
      <c r="AN26" s="90"/>
      <c r="AO26" s="91"/>
      <c r="AP26" s="91"/>
      <c r="AQ26" s="91"/>
      <c r="AR26" s="91"/>
      <c r="AS26" s="90"/>
      <c r="AT26" s="90"/>
      <c r="AU26" s="90"/>
      <c r="AV26" s="90"/>
      <c r="AW26" s="91"/>
      <c r="AX26" s="91"/>
      <c r="AY26" s="90"/>
      <c r="AZ26" s="90"/>
      <c r="BA26" s="90"/>
      <c r="BB26" s="90"/>
    </row>
    <row r="27" spans="1:54" s="92" customFormat="1" ht="14.25" x14ac:dyDescent="0.2">
      <c r="A27" s="93" t="s">
        <v>41</v>
      </c>
      <c r="B27" s="94" t="s">
        <v>1051</v>
      </c>
      <c r="C27" s="94" t="s">
        <v>1052</v>
      </c>
      <c r="D27" s="95">
        <v>6913.64</v>
      </c>
      <c r="E27" s="95"/>
      <c r="F27" s="95"/>
      <c r="G27" s="95"/>
      <c r="H27" s="95">
        <v>6913.64</v>
      </c>
      <c r="I27" s="86"/>
      <c r="J27" s="86"/>
      <c r="K27" s="86"/>
      <c r="L27" s="86"/>
      <c r="M27" s="86"/>
      <c r="N27" s="87"/>
      <c r="O27" s="87"/>
      <c r="P27" s="87"/>
      <c r="Q27" s="87"/>
      <c r="R27" s="87"/>
      <c r="S27" s="87"/>
      <c r="T27" s="88"/>
      <c r="U27" s="88"/>
      <c r="V27" s="88"/>
      <c r="W27" s="88"/>
      <c r="X27" s="88"/>
      <c r="Y27" s="88"/>
      <c r="Z27" s="88"/>
      <c r="AA27" s="89"/>
      <c r="AB27" s="90"/>
      <c r="AC27" s="90"/>
      <c r="AD27" s="90"/>
      <c r="AE27" s="91"/>
      <c r="AF27" s="91"/>
      <c r="AG27" s="90"/>
      <c r="AH27" s="90"/>
      <c r="AI27" s="90"/>
      <c r="AJ27" s="90"/>
      <c r="AK27" s="90"/>
      <c r="AL27" s="90"/>
      <c r="AM27" s="90"/>
      <c r="AN27" s="90"/>
      <c r="AO27" s="91"/>
      <c r="AP27" s="91"/>
      <c r="AQ27" s="91"/>
      <c r="AR27" s="91"/>
      <c r="AS27" s="90"/>
      <c r="AT27" s="90"/>
      <c r="AU27" s="90"/>
      <c r="AV27" s="90"/>
      <c r="AW27" s="91"/>
      <c r="AX27" s="91"/>
      <c r="AY27" s="90"/>
      <c r="AZ27" s="90"/>
      <c r="BA27" s="90"/>
      <c r="BB27" s="90"/>
    </row>
    <row r="28" spans="1:54" s="92" customFormat="1" ht="14.25" x14ac:dyDescent="0.2">
      <c r="A28" s="93" t="s">
        <v>44</v>
      </c>
      <c r="B28" s="94" t="s">
        <v>1053</v>
      </c>
      <c r="C28" s="94" t="s">
        <v>1054</v>
      </c>
      <c r="D28" s="95"/>
      <c r="E28" s="95"/>
      <c r="F28" s="95"/>
      <c r="G28" s="95">
        <v>250</v>
      </c>
      <c r="H28" s="95">
        <v>250</v>
      </c>
      <c r="I28" s="86"/>
      <c r="J28" s="86"/>
      <c r="K28" s="86"/>
      <c r="L28" s="86"/>
      <c r="M28" s="86"/>
      <c r="N28" s="87"/>
      <c r="O28" s="87"/>
      <c r="P28" s="87"/>
      <c r="Q28" s="87"/>
      <c r="R28" s="87"/>
      <c r="S28" s="87"/>
      <c r="T28" s="88"/>
      <c r="U28" s="88"/>
      <c r="V28" s="88"/>
      <c r="W28" s="88"/>
      <c r="X28" s="88"/>
      <c r="Y28" s="88"/>
      <c r="Z28" s="88"/>
      <c r="AA28" s="89"/>
      <c r="AB28" s="90"/>
      <c r="AC28" s="90"/>
      <c r="AD28" s="90"/>
      <c r="AE28" s="91"/>
      <c r="AF28" s="91"/>
      <c r="AG28" s="90"/>
      <c r="AH28" s="90"/>
      <c r="AI28" s="90"/>
      <c r="AJ28" s="90"/>
      <c r="AK28" s="90"/>
      <c r="AL28" s="90"/>
      <c r="AM28" s="90"/>
      <c r="AN28" s="90"/>
      <c r="AO28" s="91"/>
      <c r="AP28" s="91"/>
      <c r="AQ28" s="91"/>
      <c r="AR28" s="91"/>
      <c r="AS28" s="90"/>
      <c r="AT28" s="90"/>
      <c r="AU28" s="90"/>
      <c r="AV28" s="90"/>
      <c r="AW28" s="91"/>
      <c r="AX28" s="91"/>
      <c r="AY28" s="90"/>
      <c r="AZ28" s="90"/>
      <c r="BA28" s="90"/>
      <c r="BB28" s="90"/>
    </row>
    <row r="29" spans="1:54" s="92" customFormat="1" ht="14.25" x14ac:dyDescent="0.2">
      <c r="A29" s="96"/>
      <c r="B29" s="236" t="s">
        <v>1055</v>
      </c>
      <c r="C29" s="237"/>
      <c r="D29" s="97">
        <v>6913.64</v>
      </c>
      <c r="E29" s="97"/>
      <c r="F29" s="98"/>
      <c r="G29" s="98">
        <v>260</v>
      </c>
      <c r="H29" s="98">
        <v>7173.64</v>
      </c>
      <c r="I29" s="86"/>
      <c r="J29" s="86"/>
      <c r="K29" s="86"/>
      <c r="L29" s="86"/>
      <c r="M29" s="86"/>
      <c r="N29" s="87"/>
      <c r="O29" s="87"/>
      <c r="P29" s="87"/>
      <c r="Q29" s="87"/>
      <c r="R29" s="87"/>
      <c r="S29" s="87"/>
      <c r="T29" s="88"/>
      <c r="U29" s="88"/>
      <c r="V29" s="88"/>
      <c r="W29" s="88"/>
      <c r="X29" s="88"/>
      <c r="Y29" s="88"/>
      <c r="Z29" s="88"/>
      <c r="AA29" s="89"/>
      <c r="AB29" s="99" t="s">
        <v>1055</v>
      </c>
      <c r="AC29" s="90"/>
      <c r="AD29" s="90"/>
      <c r="AE29" s="91"/>
      <c r="AF29" s="91"/>
      <c r="AG29" s="90"/>
      <c r="AH29" s="90"/>
      <c r="AI29" s="90"/>
      <c r="AJ29" s="90"/>
      <c r="AK29" s="90"/>
      <c r="AL29" s="90"/>
      <c r="AM29" s="90"/>
      <c r="AN29" s="90"/>
      <c r="AO29" s="91"/>
      <c r="AP29" s="91"/>
      <c r="AQ29" s="91"/>
      <c r="AR29" s="91"/>
      <c r="AS29" s="90"/>
      <c r="AT29" s="90"/>
      <c r="AU29" s="90"/>
      <c r="AV29" s="90"/>
      <c r="AW29" s="91"/>
      <c r="AX29" s="91"/>
      <c r="AY29" s="90"/>
      <c r="AZ29" s="90"/>
      <c r="BA29" s="90"/>
      <c r="BB29" s="90"/>
    </row>
    <row r="30" spans="1:54" s="92" customFormat="1" ht="14.25" x14ac:dyDescent="0.2">
      <c r="A30" s="233" t="s">
        <v>1056</v>
      </c>
      <c r="B30" s="234"/>
      <c r="C30" s="234"/>
      <c r="D30" s="234"/>
      <c r="E30" s="234"/>
      <c r="F30" s="234"/>
      <c r="G30" s="234"/>
      <c r="H30" s="235"/>
      <c r="I30" s="86"/>
      <c r="J30" s="86"/>
      <c r="K30" s="86"/>
      <c r="L30" s="86"/>
      <c r="M30" s="86"/>
      <c r="N30" s="87"/>
      <c r="O30" s="87"/>
      <c r="P30" s="87"/>
      <c r="Q30" s="87"/>
      <c r="R30" s="87"/>
      <c r="S30" s="87"/>
      <c r="T30" s="88"/>
      <c r="U30" s="88"/>
      <c r="V30" s="88"/>
      <c r="W30" s="88"/>
      <c r="X30" s="88"/>
      <c r="Y30" s="88"/>
      <c r="Z30" s="88"/>
      <c r="AA30" s="89" t="s">
        <v>1056</v>
      </c>
      <c r="AB30" s="99"/>
      <c r="AC30" s="90"/>
      <c r="AD30" s="90"/>
      <c r="AE30" s="91"/>
      <c r="AF30" s="91"/>
      <c r="AG30" s="90"/>
      <c r="AH30" s="90"/>
      <c r="AI30" s="90"/>
      <c r="AJ30" s="90"/>
      <c r="AK30" s="90"/>
      <c r="AL30" s="90"/>
      <c r="AM30" s="90"/>
      <c r="AN30" s="90"/>
      <c r="AO30" s="91"/>
      <c r="AP30" s="91"/>
      <c r="AQ30" s="91"/>
      <c r="AR30" s="91"/>
      <c r="AS30" s="90"/>
      <c r="AT30" s="90"/>
      <c r="AU30" s="90"/>
      <c r="AV30" s="90"/>
      <c r="AW30" s="91"/>
      <c r="AX30" s="91"/>
      <c r="AY30" s="90"/>
      <c r="AZ30" s="90"/>
      <c r="BA30" s="90"/>
      <c r="BB30" s="90"/>
    </row>
    <row r="31" spans="1:54" s="92" customFormat="1" ht="14.25" x14ac:dyDescent="0.2">
      <c r="A31" s="93" t="s">
        <v>48</v>
      </c>
      <c r="B31" s="94" t="s">
        <v>1057</v>
      </c>
      <c r="C31" s="94" t="s">
        <v>1058</v>
      </c>
      <c r="D31" s="95">
        <v>11565.96</v>
      </c>
      <c r="E31" s="95">
        <v>21982.42</v>
      </c>
      <c r="F31" s="95"/>
      <c r="G31" s="95"/>
      <c r="H31" s="95">
        <v>33548.379999999997</v>
      </c>
      <c r="I31" s="86"/>
      <c r="J31" s="86"/>
      <c r="K31" s="86"/>
      <c r="L31" s="86"/>
      <c r="M31" s="86"/>
      <c r="N31" s="87"/>
      <c r="O31" s="87"/>
      <c r="P31" s="87"/>
      <c r="Q31" s="87"/>
      <c r="R31" s="87"/>
      <c r="S31" s="87"/>
      <c r="T31" s="88"/>
      <c r="U31" s="88"/>
      <c r="V31" s="88"/>
      <c r="W31" s="88"/>
      <c r="X31" s="88"/>
      <c r="Y31" s="88"/>
      <c r="Z31" s="88"/>
      <c r="AA31" s="89"/>
      <c r="AB31" s="99"/>
      <c r="AC31" s="90"/>
      <c r="AD31" s="90"/>
      <c r="AE31" s="91"/>
      <c r="AF31" s="91"/>
      <c r="AG31" s="90"/>
      <c r="AH31" s="90"/>
      <c r="AI31" s="90"/>
      <c r="AJ31" s="90"/>
      <c r="AK31" s="90"/>
      <c r="AL31" s="90"/>
      <c r="AM31" s="90"/>
      <c r="AN31" s="90"/>
      <c r="AO31" s="91"/>
      <c r="AP31" s="91"/>
      <c r="AQ31" s="91"/>
      <c r="AR31" s="91"/>
      <c r="AS31" s="90"/>
      <c r="AT31" s="90"/>
      <c r="AU31" s="90"/>
      <c r="AV31" s="90"/>
      <c r="AW31" s="91"/>
      <c r="AX31" s="91"/>
      <c r="AY31" s="90"/>
      <c r="AZ31" s="90"/>
      <c r="BA31" s="90"/>
      <c r="BB31" s="90"/>
    </row>
    <row r="32" spans="1:54" s="92" customFormat="1" ht="14.25" x14ac:dyDescent="0.2">
      <c r="A32" s="93" t="s">
        <v>52</v>
      </c>
      <c r="B32" s="94" t="s">
        <v>1059</v>
      </c>
      <c r="C32" s="94" t="s">
        <v>1060</v>
      </c>
      <c r="D32" s="95">
        <v>51747.25</v>
      </c>
      <c r="E32" s="95">
        <v>1184.4100000000001</v>
      </c>
      <c r="F32" s="95">
        <v>6000</v>
      </c>
      <c r="G32" s="95"/>
      <c r="H32" s="95">
        <v>58931.66</v>
      </c>
      <c r="I32" s="86"/>
      <c r="J32" s="86"/>
      <c r="K32" s="86"/>
      <c r="L32" s="86"/>
      <c r="M32" s="86"/>
      <c r="N32" s="87"/>
      <c r="O32" s="87"/>
      <c r="P32" s="87"/>
      <c r="Q32" s="87"/>
      <c r="R32" s="87"/>
      <c r="S32" s="87"/>
      <c r="T32" s="88"/>
      <c r="U32" s="88"/>
      <c r="V32" s="88"/>
      <c r="W32" s="88"/>
      <c r="X32" s="88"/>
      <c r="Y32" s="88"/>
      <c r="Z32" s="88"/>
      <c r="AA32" s="89"/>
      <c r="AB32" s="99"/>
      <c r="AC32" s="90"/>
      <c r="AD32" s="90"/>
      <c r="AE32" s="91"/>
      <c r="AF32" s="91"/>
      <c r="AG32" s="90"/>
      <c r="AH32" s="90"/>
      <c r="AI32" s="90"/>
      <c r="AJ32" s="90"/>
      <c r="AK32" s="90"/>
      <c r="AL32" s="90"/>
      <c r="AM32" s="90"/>
      <c r="AN32" s="90"/>
      <c r="AO32" s="91"/>
      <c r="AP32" s="91"/>
      <c r="AQ32" s="91"/>
      <c r="AR32" s="91"/>
      <c r="AS32" s="90"/>
      <c r="AT32" s="90"/>
      <c r="AU32" s="90"/>
      <c r="AV32" s="90"/>
      <c r="AW32" s="91"/>
      <c r="AX32" s="91"/>
      <c r="AY32" s="90"/>
      <c r="AZ32" s="90"/>
      <c r="BA32" s="90"/>
      <c r="BB32" s="90"/>
    </row>
    <row r="33" spans="1:54" s="92" customFormat="1" ht="14.25" x14ac:dyDescent="0.2">
      <c r="A33" s="93" t="s">
        <v>55</v>
      </c>
      <c r="B33" s="94" t="s">
        <v>1061</v>
      </c>
      <c r="C33" s="94" t="s">
        <v>1062</v>
      </c>
      <c r="D33" s="95">
        <v>2719.26</v>
      </c>
      <c r="E33" s="95">
        <v>27937.46</v>
      </c>
      <c r="F33" s="95">
        <v>258805.9</v>
      </c>
      <c r="G33" s="95"/>
      <c r="H33" s="95">
        <v>289462.62</v>
      </c>
      <c r="I33" s="86"/>
      <c r="J33" s="86"/>
      <c r="K33" s="86"/>
      <c r="L33" s="86"/>
      <c r="M33" s="86"/>
      <c r="N33" s="87"/>
      <c r="O33" s="87"/>
      <c r="P33" s="87"/>
      <c r="Q33" s="87"/>
      <c r="R33" s="87"/>
      <c r="S33" s="87"/>
      <c r="T33" s="88"/>
      <c r="U33" s="88"/>
      <c r="V33" s="88"/>
      <c r="W33" s="88"/>
      <c r="X33" s="88"/>
      <c r="Y33" s="88"/>
      <c r="Z33" s="88"/>
      <c r="AA33" s="89"/>
      <c r="AB33" s="99"/>
      <c r="AC33" s="90"/>
      <c r="AD33" s="90"/>
      <c r="AE33" s="91"/>
      <c r="AF33" s="91"/>
      <c r="AG33" s="90"/>
      <c r="AH33" s="90"/>
      <c r="AI33" s="90"/>
      <c r="AJ33" s="90"/>
      <c r="AK33" s="90"/>
      <c r="AL33" s="90"/>
      <c r="AM33" s="90"/>
      <c r="AN33" s="90"/>
      <c r="AO33" s="91"/>
      <c r="AP33" s="91"/>
      <c r="AQ33" s="91"/>
      <c r="AR33" s="91"/>
      <c r="AS33" s="90"/>
      <c r="AT33" s="90"/>
      <c r="AU33" s="90"/>
      <c r="AV33" s="90"/>
      <c r="AW33" s="91"/>
      <c r="AX33" s="91"/>
      <c r="AY33" s="90"/>
      <c r="AZ33" s="90"/>
      <c r="BA33" s="90"/>
      <c r="BB33" s="90"/>
    </row>
    <row r="34" spans="1:54" s="92" customFormat="1" ht="14.25" x14ac:dyDescent="0.2">
      <c r="A34" s="93" t="s">
        <v>90</v>
      </c>
      <c r="B34" s="94" t="s">
        <v>1063</v>
      </c>
      <c r="C34" s="94" t="s">
        <v>1064</v>
      </c>
      <c r="D34" s="95"/>
      <c r="E34" s="95">
        <v>7548.88</v>
      </c>
      <c r="F34" s="95">
        <v>15115.99</v>
      </c>
      <c r="G34" s="95"/>
      <c r="H34" s="97">
        <v>22664.87</v>
      </c>
      <c r="I34" s="86"/>
      <c r="J34" s="86"/>
      <c r="K34" s="86"/>
      <c r="L34" s="86"/>
      <c r="M34" s="86"/>
      <c r="N34" s="87"/>
      <c r="O34" s="87"/>
      <c r="P34" s="87"/>
      <c r="Q34" s="87"/>
      <c r="R34" s="87"/>
      <c r="S34" s="87"/>
      <c r="T34" s="88"/>
      <c r="U34" s="88"/>
      <c r="V34" s="88"/>
      <c r="W34" s="88"/>
      <c r="X34" s="88"/>
      <c r="Y34" s="88"/>
      <c r="Z34" s="88"/>
      <c r="AA34" s="89"/>
      <c r="AB34" s="99"/>
      <c r="AC34" s="90"/>
      <c r="AD34" s="90"/>
      <c r="AE34" s="91"/>
      <c r="AF34" s="91"/>
      <c r="AG34" s="90"/>
      <c r="AH34" s="90"/>
      <c r="AI34" s="90"/>
      <c r="AJ34" s="90"/>
      <c r="AK34" s="90"/>
      <c r="AL34" s="90"/>
      <c r="AM34" s="90"/>
      <c r="AN34" s="90"/>
      <c r="AO34" s="91"/>
      <c r="AP34" s="91"/>
      <c r="AQ34" s="91"/>
      <c r="AR34" s="91"/>
      <c r="AS34" s="90"/>
      <c r="AT34" s="90"/>
      <c r="AU34" s="90"/>
      <c r="AV34" s="90"/>
      <c r="AW34" s="91"/>
      <c r="AX34" s="91"/>
      <c r="AY34" s="90"/>
      <c r="AZ34" s="90"/>
      <c r="BA34" s="90"/>
      <c r="BB34" s="90"/>
    </row>
    <row r="35" spans="1:54" s="92" customFormat="1" ht="14.25" x14ac:dyDescent="0.2">
      <c r="A35" s="93" t="s">
        <v>93</v>
      </c>
      <c r="B35" s="94" t="s">
        <v>1065</v>
      </c>
      <c r="C35" s="94" t="s">
        <v>1066</v>
      </c>
      <c r="D35" s="95"/>
      <c r="E35" s="95">
        <v>10431.469999999999</v>
      </c>
      <c r="F35" s="95">
        <v>20486.7</v>
      </c>
      <c r="G35" s="95"/>
      <c r="H35" s="95">
        <v>30918.17</v>
      </c>
      <c r="I35" s="86"/>
      <c r="J35" s="86"/>
      <c r="K35" s="86"/>
      <c r="L35" s="86"/>
      <c r="M35" s="86"/>
      <c r="N35" s="87"/>
      <c r="O35" s="87"/>
      <c r="P35" s="87"/>
      <c r="Q35" s="87"/>
      <c r="R35" s="87"/>
      <c r="S35" s="87"/>
      <c r="T35" s="88"/>
      <c r="U35" s="88"/>
      <c r="V35" s="88"/>
      <c r="W35" s="88"/>
      <c r="X35" s="88"/>
      <c r="Y35" s="88"/>
      <c r="Z35" s="88"/>
      <c r="AA35" s="89"/>
      <c r="AB35" s="99"/>
      <c r="AC35" s="90"/>
      <c r="AD35" s="90"/>
      <c r="AE35" s="91"/>
      <c r="AF35" s="91"/>
      <c r="AG35" s="90"/>
      <c r="AH35" s="90"/>
      <c r="AI35" s="90"/>
      <c r="AJ35" s="90"/>
      <c r="AK35" s="90"/>
      <c r="AL35" s="90"/>
      <c r="AM35" s="90"/>
      <c r="AN35" s="90"/>
      <c r="AO35" s="91"/>
      <c r="AP35" s="91"/>
      <c r="AQ35" s="91"/>
      <c r="AR35" s="91"/>
      <c r="AS35" s="90"/>
      <c r="AT35" s="90"/>
      <c r="AU35" s="90"/>
      <c r="AV35" s="90"/>
      <c r="AW35" s="91"/>
      <c r="AX35" s="91"/>
      <c r="AY35" s="90"/>
      <c r="AZ35" s="90"/>
      <c r="BA35" s="90"/>
      <c r="BB35" s="90"/>
    </row>
    <row r="36" spans="1:54" s="92" customFormat="1" ht="14.25" x14ac:dyDescent="0.2">
      <c r="A36" s="93" t="s">
        <v>96</v>
      </c>
      <c r="B36" s="94" t="s">
        <v>1067</v>
      </c>
      <c r="C36" s="94" t="s">
        <v>1068</v>
      </c>
      <c r="D36" s="95"/>
      <c r="E36" s="95">
        <v>1448.27</v>
      </c>
      <c r="F36" s="95">
        <v>5252.5</v>
      </c>
      <c r="G36" s="95"/>
      <c r="H36" s="95">
        <v>6700.77</v>
      </c>
      <c r="I36" s="86"/>
      <c r="J36" s="86"/>
      <c r="K36" s="86"/>
      <c r="L36" s="86"/>
      <c r="M36" s="86"/>
      <c r="N36" s="87"/>
      <c r="O36" s="87"/>
      <c r="P36" s="87"/>
      <c r="Q36" s="87"/>
      <c r="R36" s="87"/>
      <c r="S36" s="87"/>
      <c r="T36" s="88"/>
      <c r="U36" s="88"/>
      <c r="V36" s="88"/>
      <c r="W36" s="88"/>
      <c r="X36" s="88"/>
      <c r="Y36" s="88"/>
      <c r="Z36" s="88"/>
      <c r="AA36" s="89"/>
      <c r="AB36" s="99"/>
      <c r="AC36" s="90"/>
      <c r="AD36" s="90"/>
      <c r="AE36" s="91"/>
      <c r="AF36" s="91"/>
      <c r="AG36" s="90"/>
      <c r="AH36" s="90"/>
      <c r="AI36" s="90"/>
      <c r="AJ36" s="90"/>
      <c r="AK36" s="90"/>
      <c r="AL36" s="90"/>
      <c r="AM36" s="90"/>
      <c r="AN36" s="90"/>
      <c r="AO36" s="91"/>
      <c r="AP36" s="91"/>
      <c r="AQ36" s="91"/>
      <c r="AR36" s="91"/>
      <c r="AS36" s="90"/>
      <c r="AT36" s="90"/>
      <c r="AU36" s="90"/>
      <c r="AV36" s="90"/>
      <c r="AW36" s="91"/>
      <c r="AX36" s="91"/>
      <c r="AY36" s="90"/>
      <c r="AZ36" s="90"/>
      <c r="BA36" s="90"/>
      <c r="BB36" s="90"/>
    </row>
    <row r="37" spans="1:54" s="92" customFormat="1" ht="14.25" x14ac:dyDescent="0.2">
      <c r="A37" s="93" t="s">
        <v>99</v>
      </c>
      <c r="B37" s="94" t="s">
        <v>1069</v>
      </c>
      <c r="C37" s="94" t="s">
        <v>1070</v>
      </c>
      <c r="D37" s="95"/>
      <c r="E37" s="95">
        <v>410.16</v>
      </c>
      <c r="F37" s="95">
        <v>4252.83</v>
      </c>
      <c r="G37" s="95"/>
      <c r="H37" s="95">
        <v>4662.99</v>
      </c>
      <c r="I37" s="86"/>
      <c r="J37" s="86"/>
      <c r="K37" s="86"/>
      <c r="L37" s="86"/>
      <c r="M37" s="86"/>
      <c r="N37" s="87"/>
      <c r="O37" s="87"/>
      <c r="P37" s="87"/>
      <c r="Q37" s="87"/>
      <c r="R37" s="87"/>
      <c r="S37" s="87"/>
      <c r="T37" s="88"/>
      <c r="U37" s="88"/>
      <c r="V37" s="88"/>
      <c r="W37" s="88"/>
      <c r="X37" s="88"/>
      <c r="Y37" s="88"/>
      <c r="Z37" s="88"/>
      <c r="AA37" s="89"/>
      <c r="AB37" s="99"/>
      <c r="AC37" s="90"/>
      <c r="AD37" s="90"/>
      <c r="AE37" s="91"/>
      <c r="AF37" s="91"/>
      <c r="AG37" s="90"/>
      <c r="AH37" s="90"/>
      <c r="AI37" s="90"/>
      <c r="AJ37" s="90"/>
      <c r="AK37" s="90"/>
      <c r="AL37" s="90"/>
      <c r="AM37" s="90"/>
      <c r="AN37" s="90"/>
      <c r="AO37" s="91"/>
      <c r="AP37" s="91"/>
      <c r="AQ37" s="91"/>
      <c r="AR37" s="91"/>
      <c r="AS37" s="90"/>
      <c r="AT37" s="90"/>
      <c r="AU37" s="90"/>
      <c r="AV37" s="90"/>
      <c r="AW37" s="91"/>
      <c r="AX37" s="91"/>
      <c r="AY37" s="90"/>
      <c r="AZ37" s="90"/>
      <c r="BA37" s="90"/>
      <c r="BB37" s="90"/>
    </row>
    <row r="38" spans="1:54" s="92" customFormat="1" ht="14.25" x14ac:dyDescent="0.2">
      <c r="A38" s="96"/>
      <c r="B38" s="236" t="s">
        <v>1071</v>
      </c>
      <c r="C38" s="237"/>
      <c r="D38" s="97">
        <v>66032.47</v>
      </c>
      <c r="E38" s="97">
        <v>70943.070000000007</v>
      </c>
      <c r="F38" s="98">
        <v>309913.92</v>
      </c>
      <c r="G38" s="98"/>
      <c r="H38" s="98">
        <v>446889.46</v>
      </c>
      <c r="I38" s="86"/>
      <c r="J38" s="86"/>
      <c r="K38" s="86"/>
      <c r="L38" s="86"/>
      <c r="M38" s="86"/>
      <c r="N38" s="87"/>
      <c r="O38" s="87"/>
      <c r="P38" s="87"/>
      <c r="Q38" s="87"/>
      <c r="R38" s="87"/>
      <c r="S38" s="87"/>
      <c r="T38" s="88"/>
      <c r="U38" s="88"/>
      <c r="V38" s="88"/>
      <c r="W38" s="88"/>
      <c r="X38" s="88"/>
      <c r="Y38" s="88"/>
      <c r="Z38" s="88"/>
      <c r="AA38" s="89"/>
      <c r="AB38" s="99" t="s">
        <v>1071</v>
      </c>
      <c r="AC38" s="90"/>
      <c r="AD38" s="90"/>
      <c r="AE38" s="91"/>
      <c r="AF38" s="91"/>
      <c r="AG38" s="90"/>
      <c r="AH38" s="90"/>
      <c r="AI38" s="90"/>
      <c r="AJ38" s="90"/>
      <c r="AK38" s="90"/>
      <c r="AL38" s="90"/>
      <c r="AM38" s="90"/>
      <c r="AN38" s="90"/>
      <c r="AO38" s="91"/>
      <c r="AP38" s="91"/>
      <c r="AQ38" s="91"/>
      <c r="AR38" s="91"/>
      <c r="AS38" s="90"/>
      <c r="AT38" s="90"/>
      <c r="AU38" s="90"/>
      <c r="AV38" s="90"/>
      <c r="AW38" s="91"/>
      <c r="AX38" s="91"/>
      <c r="AY38" s="90"/>
      <c r="AZ38" s="90"/>
      <c r="BA38" s="90"/>
      <c r="BB38" s="90"/>
    </row>
    <row r="39" spans="1:54" s="92" customFormat="1" ht="14.25" x14ac:dyDescent="0.2">
      <c r="A39" s="233" t="s">
        <v>1072</v>
      </c>
      <c r="B39" s="234"/>
      <c r="C39" s="234"/>
      <c r="D39" s="234"/>
      <c r="E39" s="234"/>
      <c r="F39" s="234"/>
      <c r="G39" s="234"/>
      <c r="H39" s="235"/>
      <c r="I39" s="86"/>
      <c r="J39" s="86"/>
      <c r="K39" s="86"/>
      <c r="L39" s="86"/>
      <c r="M39" s="86"/>
      <c r="N39" s="87"/>
      <c r="O39" s="87"/>
      <c r="P39" s="87"/>
      <c r="Q39" s="87"/>
      <c r="R39" s="87"/>
      <c r="S39" s="87"/>
      <c r="T39" s="88"/>
      <c r="U39" s="88"/>
      <c r="V39" s="88"/>
      <c r="W39" s="88"/>
      <c r="X39" s="88"/>
      <c r="Y39" s="88"/>
      <c r="Z39" s="88"/>
      <c r="AA39" s="89" t="s">
        <v>1072</v>
      </c>
      <c r="AB39" s="99"/>
      <c r="AC39" s="90"/>
      <c r="AD39" s="90"/>
      <c r="AE39" s="91"/>
      <c r="AF39" s="91"/>
      <c r="AG39" s="90"/>
      <c r="AH39" s="90"/>
      <c r="AI39" s="90"/>
      <c r="AJ39" s="90"/>
      <c r="AK39" s="90"/>
      <c r="AL39" s="90"/>
      <c r="AM39" s="90"/>
      <c r="AN39" s="90"/>
      <c r="AO39" s="91"/>
      <c r="AP39" s="91"/>
      <c r="AQ39" s="91"/>
      <c r="AR39" s="91"/>
      <c r="AS39" s="90"/>
      <c r="AT39" s="90"/>
      <c r="AU39" s="90"/>
      <c r="AV39" s="90"/>
      <c r="AW39" s="91"/>
      <c r="AX39" s="91"/>
      <c r="AY39" s="90"/>
      <c r="AZ39" s="90"/>
      <c r="BA39" s="90"/>
      <c r="BB39" s="90"/>
    </row>
    <row r="40" spans="1:54" s="92" customFormat="1" ht="14.25" x14ac:dyDescent="0.2">
      <c r="A40" s="93" t="s">
        <v>102</v>
      </c>
      <c r="B40" s="94" t="s">
        <v>1073</v>
      </c>
      <c r="C40" s="94" t="s">
        <v>1074</v>
      </c>
      <c r="D40" s="95">
        <v>1118.24</v>
      </c>
      <c r="E40" s="95">
        <v>220.86</v>
      </c>
      <c r="F40" s="95">
        <v>3659.1</v>
      </c>
      <c r="G40" s="95"/>
      <c r="H40" s="95">
        <v>4998.2</v>
      </c>
      <c r="I40" s="86"/>
      <c r="J40" s="86"/>
      <c r="K40" s="86"/>
      <c r="L40" s="86"/>
      <c r="M40" s="86"/>
      <c r="N40" s="87"/>
      <c r="O40" s="87"/>
      <c r="P40" s="87"/>
      <c r="Q40" s="87"/>
      <c r="R40" s="87"/>
      <c r="S40" s="87"/>
      <c r="T40" s="88"/>
      <c r="U40" s="88"/>
      <c r="V40" s="88"/>
      <c r="W40" s="88"/>
      <c r="X40" s="88"/>
      <c r="Y40" s="88"/>
      <c r="Z40" s="88"/>
      <c r="AA40" s="89"/>
      <c r="AB40" s="99"/>
      <c r="AC40" s="90"/>
      <c r="AD40" s="90"/>
      <c r="AE40" s="91"/>
      <c r="AF40" s="91"/>
      <c r="AG40" s="90"/>
      <c r="AH40" s="90"/>
      <c r="AI40" s="90"/>
      <c r="AJ40" s="90"/>
      <c r="AK40" s="90"/>
      <c r="AL40" s="90"/>
      <c r="AM40" s="90"/>
      <c r="AN40" s="90"/>
      <c r="AO40" s="91"/>
      <c r="AP40" s="91"/>
      <c r="AQ40" s="91"/>
      <c r="AR40" s="91"/>
      <c r="AS40" s="90"/>
      <c r="AT40" s="90"/>
      <c r="AU40" s="90"/>
      <c r="AV40" s="90"/>
      <c r="AW40" s="91"/>
      <c r="AX40" s="91"/>
      <c r="AY40" s="90"/>
      <c r="AZ40" s="90"/>
      <c r="BA40" s="90"/>
      <c r="BB40" s="90"/>
    </row>
    <row r="41" spans="1:54" s="92" customFormat="1" ht="14.25" x14ac:dyDescent="0.2">
      <c r="A41" s="93" t="s">
        <v>105</v>
      </c>
      <c r="B41" s="94" t="s">
        <v>1075</v>
      </c>
      <c r="C41" s="94" t="s">
        <v>1076</v>
      </c>
      <c r="D41" s="95">
        <v>12.41</v>
      </c>
      <c r="E41" s="95">
        <v>1714.4</v>
      </c>
      <c r="F41" s="95">
        <v>9688.5400000000009</v>
      </c>
      <c r="G41" s="95"/>
      <c r="H41" s="95">
        <v>11415.35</v>
      </c>
      <c r="I41" s="86"/>
      <c r="J41" s="86"/>
      <c r="K41" s="86"/>
      <c r="L41" s="86"/>
      <c r="M41" s="86"/>
      <c r="N41" s="87"/>
      <c r="O41" s="87"/>
      <c r="P41" s="87"/>
      <c r="Q41" s="87"/>
      <c r="R41" s="87"/>
      <c r="S41" s="87"/>
      <c r="T41" s="88"/>
      <c r="U41" s="88"/>
      <c r="V41" s="88"/>
      <c r="W41" s="88"/>
      <c r="X41" s="88"/>
      <c r="Y41" s="88"/>
      <c r="Z41" s="88"/>
      <c r="AA41" s="89"/>
      <c r="AB41" s="99"/>
      <c r="AC41" s="90"/>
      <c r="AD41" s="90"/>
      <c r="AE41" s="91"/>
      <c r="AF41" s="91"/>
      <c r="AG41" s="90"/>
      <c r="AH41" s="90"/>
      <c r="AI41" s="90"/>
      <c r="AJ41" s="90"/>
      <c r="AK41" s="90"/>
      <c r="AL41" s="90"/>
      <c r="AM41" s="90"/>
      <c r="AN41" s="90"/>
      <c r="AO41" s="91"/>
      <c r="AP41" s="91"/>
      <c r="AQ41" s="91"/>
      <c r="AR41" s="91"/>
      <c r="AS41" s="90"/>
      <c r="AT41" s="90"/>
      <c r="AU41" s="90"/>
      <c r="AV41" s="90"/>
      <c r="AW41" s="91"/>
      <c r="AX41" s="91"/>
      <c r="AY41" s="90"/>
      <c r="AZ41" s="90"/>
      <c r="BA41" s="90"/>
      <c r="BB41" s="90"/>
    </row>
    <row r="42" spans="1:54" s="92" customFormat="1" ht="14.25" x14ac:dyDescent="0.2">
      <c r="A42" s="93" t="s">
        <v>109</v>
      </c>
      <c r="B42" s="94" t="s">
        <v>1077</v>
      </c>
      <c r="C42" s="94" t="s">
        <v>1078</v>
      </c>
      <c r="D42" s="95"/>
      <c r="E42" s="95">
        <v>1029.2</v>
      </c>
      <c r="F42" s="95">
        <v>2500</v>
      </c>
      <c r="G42" s="95"/>
      <c r="H42" s="95">
        <v>3529.2</v>
      </c>
      <c r="I42" s="86"/>
      <c r="J42" s="86"/>
      <c r="K42" s="86"/>
      <c r="L42" s="86"/>
      <c r="M42" s="86"/>
      <c r="N42" s="87"/>
      <c r="O42" s="87"/>
      <c r="P42" s="87"/>
      <c r="Q42" s="87"/>
      <c r="R42" s="87"/>
      <c r="S42" s="87"/>
      <c r="T42" s="88"/>
      <c r="U42" s="88"/>
      <c r="V42" s="88"/>
      <c r="W42" s="88"/>
      <c r="X42" s="88"/>
      <c r="Y42" s="88"/>
      <c r="Z42" s="88"/>
      <c r="AA42" s="89"/>
      <c r="AB42" s="99"/>
      <c r="AC42" s="90"/>
      <c r="AD42" s="90"/>
      <c r="AE42" s="91"/>
      <c r="AF42" s="91"/>
      <c r="AG42" s="90"/>
      <c r="AH42" s="90"/>
      <c r="AI42" s="90"/>
      <c r="AJ42" s="90"/>
      <c r="AK42" s="90"/>
      <c r="AL42" s="90"/>
      <c r="AM42" s="90"/>
      <c r="AN42" s="90"/>
      <c r="AO42" s="91"/>
      <c r="AP42" s="91"/>
      <c r="AQ42" s="91"/>
      <c r="AR42" s="91"/>
      <c r="AS42" s="90"/>
      <c r="AT42" s="90"/>
      <c r="AU42" s="90"/>
      <c r="AV42" s="90"/>
      <c r="AW42" s="91"/>
      <c r="AX42" s="91"/>
      <c r="AY42" s="90"/>
      <c r="AZ42" s="90"/>
      <c r="BA42" s="90"/>
      <c r="BB42" s="90"/>
    </row>
    <row r="43" spans="1:54" s="92" customFormat="1" ht="14.25" x14ac:dyDescent="0.2">
      <c r="A43" s="93" t="s">
        <v>113</v>
      </c>
      <c r="B43" s="94" t="s">
        <v>1079</v>
      </c>
      <c r="C43" s="94" t="s">
        <v>1080</v>
      </c>
      <c r="D43" s="95">
        <v>8978.9699999999993</v>
      </c>
      <c r="E43" s="95"/>
      <c r="F43" s="95"/>
      <c r="G43" s="95"/>
      <c r="H43" s="95">
        <v>8978.9699999999993</v>
      </c>
      <c r="I43" s="86"/>
      <c r="J43" s="86"/>
      <c r="K43" s="86"/>
      <c r="L43" s="86"/>
      <c r="M43" s="86"/>
      <c r="N43" s="87"/>
      <c r="O43" s="87"/>
      <c r="P43" s="87"/>
      <c r="Q43" s="87"/>
      <c r="R43" s="87"/>
      <c r="S43" s="87"/>
      <c r="T43" s="88"/>
      <c r="U43" s="88"/>
      <c r="V43" s="88"/>
      <c r="W43" s="88"/>
      <c r="X43" s="88"/>
      <c r="Y43" s="88"/>
      <c r="Z43" s="88"/>
      <c r="AA43" s="89"/>
      <c r="AB43" s="99"/>
      <c r="AC43" s="90"/>
      <c r="AD43" s="90"/>
      <c r="AE43" s="91"/>
      <c r="AF43" s="91"/>
      <c r="AG43" s="90"/>
      <c r="AH43" s="90"/>
      <c r="AI43" s="90"/>
      <c r="AJ43" s="90"/>
      <c r="AK43" s="90"/>
      <c r="AL43" s="90"/>
      <c r="AM43" s="90"/>
      <c r="AN43" s="90"/>
      <c r="AO43" s="91"/>
      <c r="AP43" s="91"/>
      <c r="AQ43" s="91"/>
      <c r="AR43" s="91"/>
      <c r="AS43" s="90"/>
      <c r="AT43" s="90"/>
      <c r="AU43" s="90"/>
      <c r="AV43" s="90"/>
      <c r="AW43" s="91"/>
      <c r="AX43" s="91"/>
      <c r="AY43" s="90"/>
      <c r="AZ43" s="90"/>
      <c r="BA43" s="90"/>
      <c r="BB43" s="90"/>
    </row>
    <row r="44" spans="1:54" s="92" customFormat="1" ht="14.25" x14ac:dyDescent="0.2">
      <c r="A44" s="96"/>
      <c r="B44" s="236" t="s">
        <v>1081</v>
      </c>
      <c r="C44" s="237"/>
      <c r="D44" s="97">
        <v>10109.620000000001</v>
      </c>
      <c r="E44" s="97">
        <v>2964.46</v>
      </c>
      <c r="F44" s="98">
        <v>15847.64</v>
      </c>
      <c r="G44" s="98"/>
      <c r="H44" s="98">
        <v>28921.72</v>
      </c>
      <c r="I44" s="86"/>
      <c r="J44" s="86"/>
      <c r="K44" s="86"/>
      <c r="L44" s="86"/>
      <c r="M44" s="86"/>
      <c r="N44" s="87"/>
      <c r="O44" s="87"/>
      <c r="P44" s="87"/>
      <c r="Q44" s="87"/>
      <c r="R44" s="87"/>
      <c r="S44" s="87"/>
      <c r="T44" s="88"/>
      <c r="U44" s="88"/>
      <c r="V44" s="88"/>
      <c r="W44" s="88"/>
      <c r="X44" s="88"/>
      <c r="Y44" s="88"/>
      <c r="Z44" s="88"/>
      <c r="AA44" s="89"/>
      <c r="AB44" s="99" t="s">
        <v>1081</v>
      </c>
      <c r="AC44" s="90"/>
      <c r="AD44" s="90"/>
      <c r="AE44" s="91"/>
      <c r="AF44" s="91"/>
      <c r="AG44" s="90"/>
      <c r="AH44" s="90"/>
      <c r="AI44" s="90"/>
      <c r="AJ44" s="90"/>
      <c r="AK44" s="90"/>
      <c r="AL44" s="90"/>
      <c r="AM44" s="90"/>
      <c r="AN44" s="90"/>
      <c r="AO44" s="91"/>
      <c r="AP44" s="91"/>
      <c r="AQ44" s="91"/>
      <c r="AR44" s="91"/>
      <c r="AS44" s="90"/>
      <c r="AT44" s="90"/>
      <c r="AU44" s="90"/>
      <c r="AV44" s="90"/>
      <c r="AW44" s="91"/>
      <c r="AX44" s="91"/>
      <c r="AY44" s="90"/>
      <c r="AZ44" s="90"/>
      <c r="BA44" s="90"/>
      <c r="BB44" s="90"/>
    </row>
    <row r="45" spans="1:54" s="92" customFormat="1" ht="14.25" x14ac:dyDescent="0.2">
      <c r="A45" s="233" t="s">
        <v>1082</v>
      </c>
      <c r="B45" s="234"/>
      <c r="C45" s="234"/>
      <c r="D45" s="234"/>
      <c r="E45" s="234"/>
      <c r="F45" s="234"/>
      <c r="G45" s="234"/>
      <c r="H45" s="235"/>
      <c r="I45" s="86"/>
      <c r="J45" s="86"/>
      <c r="K45" s="86"/>
      <c r="L45" s="86"/>
      <c r="M45" s="86"/>
      <c r="N45" s="87"/>
      <c r="O45" s="87"/>
      <c r="P45" s="87"/>
      <c r="Q45" s="87"/>
      <c r="R45" s="87"/>
      <c r="S45" s="87"/>
      <c r="T45" s="88"/>
      <c r="U45" s="88"/>
      <c r="V45" s="88"/>
      <c r="W45" s="88"/>
      <c r="X45" s="88"/>
      <c r="Y45" s="88"/>
      <c r="Z45" s="88"/>
      <c r="AA45" s="89" t="s">
        <v>1082</v>
      </c>
      <c r="AB45" s="99"/>
      <c r="AC45" s="90"/>
      <c r="AD45" s="90"/>
      <c r="AE45" s="91"/>
      <c r="AF45" s="91"/>
      <c r="AG45" s="90"/>
      <c r="AH45" s="90"/>
      <c r="AI45" s="90"/>
      <c r="AJ45" s="90"/>
      <c r="AK45" s="90"/>
      <c r="AL45" s="90"/>
      <c r="AM45" s="90"/>
      <c r="AN45" s="90"/>
      <c r="AO45" s="91"/>
      <c r="AP45" s="91"/>
      <c r="AQ45" s="91"/>
      <c r="AR45" s="91"/>
      <c r="AS45" s="90"/>
      <c r="AT45" s="90"/>
      <c r="AU45" s="90"/>
      <c r="AV45" s="90"/>
      <c r="AW45" s="91"/>
      <c r="AX45" s="91"/>
      <c r="AY45" s="90"/>
      <c r="AZ45" s="90"/>
      <c r="BA45" s="90"/>
      <c r="BB45" s="90"/>
    </row>
    <row r="46" spans="1:54" s="92" customFormat="1" ht="14.25" x14ac:dyDescent="0.2">
      <c r="A46" s="93" t="s">
        <v>116</v>
      </c>
      <c r="B46" s="94" t="s">
        <v>1083</v>
      </c>
      <c r="C46" s="94" t="s">
        <v>1084</v>
      </c>
      <c r="D46" s="95">
        <v>8628.2099999999991</v>
      </c>
      <c r="E46" s="95"/>
      <c r="F46" s="95"/>
      <c r="G46" s="95"/>
      <c r="H46" s="95">
        <v>8628.2099999999991</v>
      </c>
      <c r="I46" s="86"/>
      <c r="J46" s="86"/>
      <c r="K46" s="86"/>
      <c r="L46" s="86"/>
      <c r="M46" s="86"/>
      <c r="N46" s="87"/>
      <c r="O46" s="87"/>
      <c r="P46" s="87"/>
      <c r="Q46" s="87"/>
      <c r="R46" s="87"/>
      <c r="S46" s="87"/>
      <c r="T46" s="88"/>
      <c r="U46" s="88"/>
      <c r="V46" s="88"/>
      <c r="W46" s="88"/>
      <c r="X46" s="88"/>
      <c r="Y46" s="88"/>
      <c r="Z46" s="88"/>
      <c r="AA46" s="89"/>
      <c r="AB46" s="99"/>
      <c r="AC46" s="90"/>
      <c r="AD46" s="90"/>
      <c r="AE46" s="91"/>
      <c r="AF46" s="91"/>
      <c r="AG46" s="90"/>
      <c r="AH46" s="90"/>
      <c r="AI46" s="90"/>
      <c r="AJ46" s="90"/>
      <c r="AK46" s="90"/>
      <c r="AL46" s="90"/>
      <c r="AM46" s="90"/>
      <c r="AN46" s="90"/>
      <c r="AO46" s="91"/>
      <c r="AP46" s="91"/>
      <c r="AQ46" s="91"/>
      <c r="AR46" s="91"/>
      <c r="AS46" s="90"/>
      <c r="AT46" s="90"/>
      <c r="AU46" s="90"/>
      <c r="AV46" s="90"/>
      <c r="AW46" s="91"/>
      <c r="AX46" s="91"/>
      <c r="AY46" s="90"/>
      <c r="AZ46" s="90"/>
      <c r="BA46" s="90"/>
      <c r="BB46" s="90"/>
    </row>
    <row r="47" spans="1:54" s="92" customFormat="1" ht="14.25" x14ac:dyDescent="0.2">
      <c r="A47" s="93" t="s">
        <v>119</v>
      </c>
      <c r="B47" s="94" t="s">
        <v>1085</v>
      </c>
      <c r="C47" s="94" t="s">
        <v>1086</v>
      </c>
      <c r="D47" s="95">
        <v>6976.53</v>
      </c>
      <c r="E47" s="95"/>
      <c r="F47" s="95"/>
      <c r="G47" s="95"/>
      <c r="H47" s="95">
        <v>6976.53</v>
      </c>
      <c r="I47" s="86"/>
      <c r="J47" s="86"/>
      <c r="K47" s="86"/>
      <c r="L47" s="86"/>
      <c r="M47" s="86"/>
      <c r="N47" s="87"/>
      <c r="O47" s="87"/>
      <c r="P47" s="87"/>
      <c r="Q47" s="87"/>
      <c r="R47" s="87"/>
      <c r="S47" s="87"/>
      <c r="T47" s="88"/>
      <c r="U47" s="88"/>
      <c r="V47" s="88"/>
      <c r="W47" s="88"/>
      <c r="X47" s="88"/>
      <c r="Y47" s="88"/>
      <c r="Z47" s="88"/>
      <c r="AA47" s="89"/>
      <c r="AB47" s="99"/>
      <c r="AC47" s="90"/>
      <c r="AD47" s="90"/>
      <c r="AE47" s="91"/>
      <c r="AF47" s="91"/>
      <c r="AG47" s="90"/>
      <c r="AH47" s="90"/>
      <c r="AI47" s="90"/>
      <c r="AJ47" s="90"/>
      <c r="AK47" s="90"/>
      <c r="AL47" s="90"/>
      <c r="AM47" s="90"/>
      <c r="AN47" s="90"/>
      <c r="AO47" s="91"/>
      <c r="AP47" s="91"/>
      <c r="AQ47" s="91"/>
      <c r="AR47" s="91"/>
      <c r="AS47" s="90"/>
      <c r="AT47" s="90"/>
      <c r="AU47" s="90"/>
      <c r="AV47" s="90"/>
      <c r="AW47" s="91"/>
      <c r="AX47" s="91"/>
      <c r="AY47" s="90"/>
      <c r="AZ47" s="90"/>
      <c r="BA47" s="90"/>
      <c r="BB47" s="90"/>
    </row>
    <row r="48" spans="1:54" s="92" customFormat="1" ht="14.25" x14ac:dyDescent="0.2">
      <c r="A48" s="96"/>
      <c r="B48" s="236" t="s">
        <v>1087</v>
      </c>
      <c r="C48" s="237"/>
      <c r="D48" s="97">
        <v>15604.74</v>
      </c>
      <c r="E48" s="97"/>
      <c r="F48" s="98"/>
      <c r="G48" s="98"/>
      <c r="H48" s="98">
        <v>15604.74</v>
      </c>
      <c r="I48" s="86"/>
      <c r="J48" s="86"/>
      <c r="K48" s="86"/>
      <c r="L48" s="86"/>
      <c r="M48" s="86"/>
      <c r="N48" s="87"/>
      <c r="O48" s="87"/>
      <c r="P48" s="87"/>
      <c r="Q48" s="87"/>
      <c r="R48" s="87"/>
      <c r="S48" s="87"/>
      <c r="T48" s="88"/>
      <c r="U48" s="88"/>
      <c r="V48" s="88"/>
      <c r="W48" s="88"/>
      <c r="X48" s="88"/>
      <c r="Y48" s="88"/>
      <c r="Z48" s="88"/>
      <c r="AA48" s="89"/>
      <c r="AB48" s="99" t="s">
        <v>1087</v>
      </c>
      <c r="AC48" s="90"/>
      <c r="AD48" s="90"/>
      <c r="AE48" s="91"/>
      <c r="AF48" s="91"/>
      <c r="AG48" s="90"/>
      <c r="AH48" s="90"/>
      <c r="AI48" s="90"/>
      <c r="AJ48" s="90"/>
      <c r="AK48" s="90"/>
      <c r="AL48" s="90"/>
      <c r="AM48" s="90"/>
      <c r="AN48" s="90"/>
      <c r="AO48" s="91"/>
      <c r="AP48" s="91"/>
      <c r="AQ48" s="91"/>
      <c r="AR48" s="91"/>
      <c r="AS48" s="90"/>
      <c r="AT48" s="90"/>
      <c r="AU48" s="90"/>
      <c r="AV48" s="90"/>
      <c r="AW48" s="91"/>
      <c r="AX48" s="91"/>
      <c r="AY48" s="90"/>
      <c r="AZ48" s="90"/>
      <c r="BA48" s="90"/>
      <c r="BB48" s="90"/>
    </row>
    <row r="49" spans="1:54" s="92" customFormat="1" ht="14.25" x14ac:dyDescent="0.2">
      <c r="A49" s="96"/>
      <c r="B49" s="238" t="s">
        <v>1088</v>
      </c>
      <c r="C49" s="239"/>
      <c r="D49" s="97">
        <v>98660.47</v>
      </c>
      <c r="E49" s="97">
        <v>73907.53</v>
      </c>
      <c r="F49" s="98">
        <v>325761.56</v>
      </c>
      <c r="G49" s="98">
        <v>260</v>
      </c>
      <c r="H49" s="98">
        <v>498589.56</v>
      </c>
      <c r="I49" s="86"/>
      <c r="J49" s="86"/>
      <c r="K49" s="86"/>
      <c r="L49" s="86"/>
      <c r="M49" s="86"/>
      <c r="N49" s="87"/>
      <c r="O49" s="87"/>
      <c r="P49" s="87"/>
      <c r="Q49" s="87"/>
      <c r="R49" s="87"/>
      <c r="S49" s="87"/>
      <c r="T49" s="88"/>
      <c r="U49" s="88"/>
      <c r="V49" s="88"/>
      <c r="W49" s="88"/>
      <c r="X49" s="88"/>
      <c r="Y49" s="88"/>
      <c r="Z49" s="88"/>
      <c r="AA49" s="89"/>
      <c r="AB49" s="99"/>
      <c r="AC49" s="100" t="s">
        <v>1088</v>
      </c>
      <c r="AD49" s="90"/>
      <c r="AE49" s="91"/>
      <c r="AF49" s="91"/>
      <c r="AG49" s="90"/>
      <c r="AH49" s="90"/>
      <c r="AI49" s="90"/>
      <c r="AJ49" s="90"/>
      <c r="AK49" s="90"/>
      <c r="AL49" s="90"/>
      <c r="AM49" s="90"/>
      <c r="AN49" s="90"/>
      <c r="AO49" s="91"/>
      <c r="AP49" s="91"/>
      <c r="AQ49" s="91"/>
      <c r="AR49" s="91"/>
      <c r="AS49" s="90"/>
      <c r="AT49" s="90"/>
      <c r="AU49" s="90"/>
      <c r="AV49" s="90"/>
      <c r="AW49" s="91"/>
      <c r="AX49" s="91"/>
      <c r="AY49" s="90"/>
      <c r="AZ49" s="90"/>
      <c r="BA49" s="90"/>
      <c r="BB49" s="90"/>
    </row>
    <row r="50" spans="1:54" s="92" customFormat="1" ht="14.25" x14ac:dyDescent="0.2">
      <c r="A50" s="233" t="s">
        <v>1089</v>
      </c>
      <c r="B50" s="234"/>
      <c r="C50" s="234"/>
      <c r="D50" s="234"/>
      <c r="E50" s="234"/>
      <c r="F50" s="234"/>
      <c r="G50" s="234"/>
      <c r="H50" s="235"/>
      <c r="I50" s="86"/>
      <c r="J50" s="86"/>
      <c r="K50" s="86"/>
      <c r="L50" s="86"/>
      <c r="M50" s="86"/>
      <c r="N50" s="87"/>
      <c r="O50" s="87"/>
      <c r="P50" s="87"/>
      <c r="Q50" s="87"/>
      <c r="R50" s="87"/>
      <c r="S50" s="87"/>
      <c r="T50" s="88"/>
      <c r="U50" s="88"/>
      <c r="V50" s="88"/>
      <c r="W50" s="88"/>
      <c r="X50" s="88"/>
      <c r="Y50" s="88"/>
      <c r="Z50" s="88"/>
      <c r="AA50" s="89" t="s">
        <v>1089</v>
      </c>
      <c r="AB50" s="99"/>
      <c r="AC50" s="100"/>
      <c r="AD50" s="90"/>
      <c r="AE50" s="91"/>
      <c r="AF50" s="91"/>
      <c r="AG50" s="90"/>
      <c r="AH50" s="90"/>
      <c r="AI50" s="90"/>
      <c r="AJ50" s="90"/>
      <c r="AK50" s="90"/>
      <c r="AL50" s="90"/>
      <c r="AM50" s="90"/>
      <c r="AN50" s="90"/>
      <c r="AO50" s="91"/>
      <c r="AP50" s="91"/>
      <c r="AQ50" s="91"/>
      <c r="AR50" s="91"/>
      <c r="AS50" s="90"/>
      <c r="AT50" s="90"/>
      <c r="AU50" s="90"/>
      <c r="AV50" s="90"/>
      <c r="AW50" s="91"/>
      <c r="AX50" s="91"/>
      <c r="AY50" s="90"/>
      <c r="AZ50" s="90"/>
      <c r="BA50" s="90"/>
      <c r="BB50" s="90"/>
    </row>
    <row r="51" spans="1:54" s="92" customFormat="1" ht="45" x14ac:dyDescent="0.2">
      <c r="A51" s="93" t="s">
        <v>123</v>
      </c>
      <c r="B51" s="94" t="s">
        <v>1090</v>
      </c>
      <c r="C51" s="94" t="s">
        <v>1091</v>
      </c>
      <c r="D51" s="95">
        <v>3847.76</v>
      </c>
      <c r="E51" s="95">
        <v>2882.39</v>
      </c>
      <c r="F51" s="95"/>
      <c r="G51" s="95"/>
      <c r="H51" s="95">
        <v>6730.15</v>
      </c>
      <c r="I51" s="86"/>
      <c r="J51" s="86"/>
      <c r="K51" s="86"/>
      <c r="L51" s="86"/>
      <c r="M51" s="86"/>
      <c r="N51" s="87"/>
      <c r="O51" s="87"/>
      <c r="P51" s="87"/>
      <c r="Q51" s="87"/>
      <c r="R51" s="87"/>
      <c r="S51" s="87"/>
      <c r="T51" s="88"/>
      <c r="U51" s="88"/>
      <c r="V51" s="88"/>
      <c r="W51" s="88"/>
      <c r="X51" s="88"/>
      <c r="Y51" s="88"/>
      <c r="Z51" s="88"/>
      <c r="AA51" s="89"/>
      <c r="AB51" s="99"/>
      <c r="AC51" s="100"/>
      <c r="AD51" s="90"/>
      <c r="AE51" s="91"/>
      <c r="AF51" s="91"/>
      <c r="AG51" s="90"/>
      <c r="AH51" s="90"/>
      <c r="AI51" s="90"/>
      <c r="AJ51" s="90"/>
      <c r="AK51" s="90"/>
      <c r="AL51" s="90"/>
      <c r="AM51" s="90"/>
      <c r="AN51" s="90"/>
      <c r="AO51" s="91"/>
      <c r="AP51" s="91"/>
      <c r="AQ51" s="91"/>
      <c r="AR51" s="91"/>
      <c r="AS51" s="90"/>
      <c r="AT51" s="90"/>
      <c r="AU51" s="90"/>
      <c r="AV51" s="90"/>
      <c r="AW51" s="91"/>
      <c r="AX51" s="91"/>
      <c r="AY51" s="90"/>
      <c r="AZ51" s="90"/>
      <c r="BA51" s="90"/>
      <c r="BB51" s="90"/>
    </row>
    <row r="52" spans="1:54" s="92" customFormat="1" ht="14.25" x14ac:dyDescent="0.2">
      <c r="A52" s="96"/>
      <c r="B52" s="236" t="s">
        <v>1092</v>
      </c>
      <c r="C52" s="237"/>
      <c r="D52" s="97">
        <v>3847.76</v>
      </c>
      <c r="E52" s="97">
        <v>2882.39</v>
      </c>
      <c r="F52" s="98"/>
      <c r="G52" s="98"/>
      <c r="H52" s="98">
        <v>6730.15</v>
      </c>
      <c r="I52" s="86"/>
      <c r="J52" s="86"/>
      <c r="K52" s="86"/>
      <c r="L52" s="86"/>
      <c r="M52" s="86"/>
      <c r="N52" s="87"/>
      <c r="O52" s="87"/>
      <c r="P52" s="87"/>
      <c r="Q52" s="87"/>
      <c r="R52" s="87"/>
      <c r="S52" s="87"/>
      <c r="T52" s="88"/>
      <c r="U52" s="88"/>
      <c r="V52" s="88"/>
      <c r="W52" s="88"/>
      <c r="X52" s="88"/>
      <c r="Y52" s="88"/>
      <c r="Z52" s="88"/>
      <c r="AA52" s="89"/>
      <c r="AB52" s="99" t="s">
        <v>1092</v>
      </c>
      <c r="AC52" s="100"/>
      <c r="AD52" s="90"/>
      <c r="AE52" s="91"/>
      <c r="AF52" s="91"/>
      <c r="AG52" s="90"/>
      <c r="AH52" s="90"/>
      <c r="AI52" s="90"/>
      <c r="AJ52" s="90"/>
      <c r="AK52" s="90"/>
      <c r="AL52" s="90"/>
      <c r="AM52" s="90"/>
      <c r="AN52" s="90"/>
      <c r="AO52" s="91"/>
      <c r="AP52" s="91"/>
      <c r="AQ52" s="91"/>
      <c r="AR52" s="91"/>
      <c r="AS52" s="90"/>
      <c r="AT52" s="90"/>
      <c r="AU52" s="90"/>
      <c r="AV52" s="90"/>
      <c r="AW52" s="91"/>
      <c r="AX52" s="91"/>
      <c r="AY52" s="90"/>
      <c r="AZ52" s="90"/>
      <c r="BA52" s="90"/>
      <c r="BB52" s="90"/>
    </row>
    <row r="53" spans="1:54" s="92" customFormat="1" ht="14.25" x14ac:dyDescent="0.2">
      <c r="A53" s="96"/>
      <c r="B53" s="238" t="s">
        <v>1093</v>
      </c>
      <c r="C53" s="239"/>
      <c r="D53" s="97">
        <v>102508.23</v>
      </c>
      <c r="E53" s="97">
        <v>76789.919999999998</v>
      </c>
      <c r="F53" s="98">
        <v>325761.56</v>
      </c>
      <c r="G53" s="98">
        <v>260</v>
      </c>
      <c r="H53" s="98">
        <v>505319.71</v>
      </c>
      <c r="I53" s="86"/>
      <c r="J53" s="86"/>
      <c r="K53" s="86"/>
      <c r="L53" s="86"/>
      <c r="M53" s="86"/>
      <c r="N53" s="87"/>
      <c r="O53" s="87"/>
      <c r="P53" s="87"/>
      <c r="Q53" s="87"/>
      <c r="R53" s="87"/>
      <c r="S53" s="87"/>
      <c r="T53" s="88"/>
      <c r="U53" s="88"/>
      <c r="V53" s="88"/>
      <c r="W53" s="88"/>
      <c r="X53" s="88"/>
      <c r="Y53" s="88"/>
      <c r="Z53" s="88"/>
      <c r="AA53" s="89"/>
      <c r="AB53" s="99"/>
      <c r="AC53" s="100" t="s">
        <v>1093</v>
      </c>
      <c r="AD53" s="90"/>
      <c r="AE53" s="91"/>
      <c r="AF53" s="91"/>
      <c r="AG53" s="90"/>
      <c r="AH53" s="90"/>
      <c r="AI53" s="90"/>
      <c r="AJ53" s="90"/>
      <c r="AK53" s="90"/>
      <c r="AL53" s="90"/>
      <c r="AM53" s="90"/>
      <c r="AN53" s="90"/>
      <c r="AO53" s="91"/>
      <c r="AP53" s="91"/>
      <c r="AQ53" s="91"/>
      <c r="AR53" s="91"/>
      <c r="AS53" s="90"/>
      <c r="AT53" s="90"/>
      <c r="AU53" s="90"/>
      <c r="AV53" s="90"/>
      <c r="AW53" s="91"/>
      <c r="AX53" s="91"/>
      <c r="AY53" s="90"/>
      <c r="AZ53" s="90"/>
      <c r="BA53" s="90"/>
      <c r="BB53" s="90"/>
    </row>
    <row r="54" spans="1:54" s="92" customFormat="1" ht="14.25" x14ac:dyDescent="0.2">
      <c r="A54" s="233" t="s">
        <v>1094</v>
      </c>
      <c r="B54" s="234"/>
      <c r="C54" s="234"/>
      <c r="D54" s="234"/>
      <c r="E54" s="234"/>
      <c r="F54" s="234"/>
      <c r="G54" s="234"/>
      <c r="H54" s="235"/>
      <c r="I54" s="86"/>
      <c r="J54" s="86"/>
      <c r="K54" s="86"/>
      <c r="L54" s="86"/>
      <c r="M54" s="86"/>
      <c r="N54" s="87"/>
      <c r="O54" s="87"/>
      <c r="P54" s="87"/>
      <c r="Q54" s="87"/>
      <c r="R54" s="87"/>
      <c r="S54" s="87"/>
      <c r="T54" s="88"/>
      <c r="U54" s="88"/>
      <c r="V54" s="88"/>
      <c r="W54" s="88"/>
      <c r="X54" s="88"/>
      <c r="Y54" s="88"/>
      <c r="Z54" s="88"/>
      <c r="AA54" s="89" t="s">
        <v>1094</v>
      </c>
      <c r="AB54" s="99"/>
      <c r="AC54" s="100"/>
      <c r="AD54" s="90"/>
      <c r="AE54" s="91"/>
      <c r="AF54" s="91"/>
      <c r="AG54" s="90"/>
      <c r="AH54" s="90"/>
      <c r="AI54" s="90"/>
      <c r="AJ54" s="90"/>
      <c r="AK54" s="90"/>
      <c r="AL54" s="90"/>
      <c r="AM54" s="90"/>
      <c r="AN54" s="90"/>
      <c r="AO54" s="91"/>
      <c r="AP54" s="91"/>
      <c r="AQ54" s="91"/>
      <c r="AR54" s="91"/>
      <c r="AS54" s="90"/>
      <c r="AT54" s="90"/>
      <c r="AU54" s="90"/>
      <c r="AV54" s="90"/>
      <c r="AW54" s="91"/>
      <c r="AX54" s="91"/>
      <c r="AY54" s="90"/>
      <c r="AZ54" s="90"/>
      <c r="BA54" s="90"/>
      <c r="BB54" s="90"/>
    </row>
    <row r="55" spans="1:54" s="92" customFormat="1" ht="33.75" x14ac:dyDescent="0.2">
      <c r="A55" s="93" t="s">
        <v>126</v>
      </c>
      <c r="B55" s="94" t="s">
        <v>1095</v>
      </c>
      <c r="C55" s="94" t="s">
        <v>1096</v>
      </c>
      <c r="D55" s="95">
        <v>4407.8500000000004</v>
      </c>
      <c r="E55" s="95">
        <v>3301.97</v>
      </c>
      <c r="F55" s="95"/>
      <c r="G55" s="95"/>
      <c r="H55" s="95">
        <v>7709.82</v>
      </c>
      <c r="I55" s="86"/>
      <c r="J55" s="86"/>
      <c r="K55" s="86"/>
      <c r="L55" s="86"/>
      <c r="M55" s="86"/>
      <c r="N55" s="87"/>
      <c r="O55" s="87"/>
      <c r="P55" s="87"/>
      <c r="Q55" s="87"/>
      <c r="R55" s="87"/>
      <c r="S55" s="87"/>
      <c r="T55" s="88"/>
      <c r="U55" s="88"/>
      <c r="V55" s="88"/>
      <c r="W55" s="88"/>
      <c r="X55" s="88"/>
      <c r="Y55" s="88"/>
      <c r="Z55" s="88"/>
      <c r="AA55" s="89"/>
      <c r="AB55" s="99"/>
      <c r="AC55" s="100"/>
      <c r="AD55" s="90"/>
      <c r="AE55" s="91"/>
      <c r="AF55" s="91"/>
      <c r="AG55" s="90"/>
      <c r="AH55" s="90"/>
      <c r="AI55" s="90"/>
      <c r="AJ55" s="90"/>
      <c r="AK55" s="90"/>
      <c r="AL55" s="90"/>
      <c r="AM55" s="90"/>
      <c r="AN55" s="90"/>
      <c r="AO55" s="91"/>
      <c r="AP55" s="91"/>
      <c r="AQ55" s="91"/>
      <c r="AR55" s="91"/>
      <c r="AS55" s="90"/>
      <c r="AT55" s="90"/>
      <c r="AU55" s="90"/>
      <c r="AV55" s="90"/>
      <c r="AW55" s="91"/>
      <c r="AX55" s="91"/>
      <c r="AY55" s="90"/>
      <c r="AZ55" s="90"/>
      <c r="BA55" s="90"/>
      <c r="BB55" s="90"/>
    </row>
    <row r="56" spans="1:54" s="92" customFormat="1" ht="22.5" x14ac:dyDescent="0.2">
      <c r="A56" s="93" t="s">
        <v>130</v>
      </c>
      <c r="B56" s="94" t="s">
        <v>1097</v>
      </c>
      <c r="C56" s="94" t="s">
        <v>1098</v>
      </c>
      <c r="D56" s="95">
        <v>410.03</v>
      </c>
      <c r="E56" s="95">
        <v>307.16000000000003</v>
      </c>
      <c r="F56" s="95"/>
      <c r="G56" s="95"/>
      <c r="H56" s="95">
        <v>717.19</v>
      </c>
      <c r="I56" s="86"/>
      <c r="J56" s="86"/>
      <c r="K56" s="86"/>
      <c r="L56" s="86"/>
      <c r="M56" s="86"/>
      <c r="N56" s="87"/>
      <c r="O56" s="87"/>
      <c r="P56" s="87"/>
      <c r="Q56" s="87"/>
      <c r="R56" s="87"/>
      <c r="S56" s="87"/>
      <c r="T56" s="88"/>
      <c r="U56" s="88"/>
      <c r="V56" s="88"/>
      <c r="W56" s="88"/>
      <c r="X56" s="88"/>
      <c r="Y56" s="88"/>
      <c r="Z56" s="88"/>
      <c r="AA56" s="89"/>
      <c r="AB56" s="99"/>
      <c r="AC56" s="100"/>
      <c r="AD56" s="90"/>
      <c r="AE56" s="91"/>
      <c r="AF56" s="91"/>
      <c r="AG56" s="90"/>
      <c r="AH56" s="90"/>
      <c r="AI56" s="90"/>
      <c r="AJ56" s="90"/>
      <c r="AK56" s="90"/>
      <c r="AL56" s="90"/>
      <c r="AM56" s="90"/>
      <c r="AN56" s="90"/>
      <c r="AO56" s="91"/>
      <c r="AP56" s="91"/>
      <c r="AQ56" s="91"/>
      <c r="AR56" s="91"/>
      <c r="AS56" s="90"/>
      <c r="AT56" s="90"/>
      <c r="AU56" s="90"/>
      <c r="AV56" s="90"/>
      <c r="AW56" s="91"/>
      <c r="AX56" s="91"/>
      <c r="AY56" s="90"/>
      <c r="AZ56" s="90"/>
      <c r="BA56" s="90"/>
      <c r="BB56" s="90"/>
    </row>
    <row r="57" spans="1:54" s="92" customFormat="1" ht="14.25" x14ac:dyDescent="0.2">
      <c r="A57" s="93" t="s">
        <v>133</v>
      </c>
      <c r="B57" s="94" t="s">
        <v>1099</v>
      </c>
      <c r="C57" s="94" t="s">
        <v>1100</v>
      </c>
      <c r="D57" s="95"/>
      <c r="E57" s="95"/>
      <c r="F57" s="95"/>
      <c r="G57" s="95">
        <v>41283.910000000003</v>
      </c>
      <c r="H57" s="95">
        <v>41283.910000000003</v>
      </c>
      <c r="I57" s="86"/>
      <c r="J57" s="86"/>
      <c r="K57" s="86"/>
      <c r="L57" s="86"/>
      <c r="M57" s="86"/>
      <c r="N57" s="87"/>
      <c r="O57" s="87"/>
      <c r="P57" s="87"/>
      <c r="Q57" s="87"/>
      <c r="R57" s="87"/>
      <c r="S57" s="87"/>
      <c r="T57" s="88"/>
      <c r="U57" s="88"/>
      <c r="V57" s="88"/>
      <c r="W57" s="88"/>
      <c r="X57" s="88"/>
      <c r="Y57" s="88"/>
      <c r="Z57" s="88"/>
      <c r="AA57" s="89"/>
      <c r="AB57" s="99"/>
      <c r="AC57" s="100"/>
      <c r="AD57" s="90"/>
      <c r="AE57" s="91"/>
      <c r="AF57" s="91"/>
      <c r="AG57" s="90"/>
      <c r="AH57" s="90"/>
      <c r="AI57" s="90"/>
      <c r="AJ57" s="90"/>
      <c r="AK57" s="90"/>
      <c r="AL57" s="90"/>
      <c r="AM57" s="90"/>
      <c r="AN57" s="90"/>
      <c r="AO57" s="91"/>
      <c r="AP57" s="91"/>
      <c r="AQ57" s="91"/>
      <c r="AR57" s="91"/>
      <c r="AS57" s="90"/>
      <c r="AT57" s="90"/>
      <c r="AU57" s="90"/>
      <c r="AV57" s="90"/>
      <c r="AW57" s="91"/>
      <c r="AX57" s="91"/>
      <c r="AY57" s="90"/>
      <c r="AZ57" s="90"/>
      <c r="BA57" s="90"/>
      <c r="BB57" s="90"/>
    </row>
    <row r="58" spans="1:54" s="92" customFormat="1" ht="14.25" x14ac:dyDescent="0.2">
      <c r="A58" s="93" t="s">
        <v>137</v>
      </c>
      <c r="B58" s="94" t="s">
        <v>1101</v>
      </c>
      <c r="C58" s="94" t="s">
        <v>1102</v>
      </c>
      <c r="D58" s="95"/>
      <c r="E58" s="95"/>
      <c r="F58" s="95"/>
      <c r="G58" s="95">
        <v>14000</v>
      </c>
      <c r="H58" s="95">
        <v>14000</v>
      </c>
      <c r="I58" s="86"/>
      <c r="J58" s="86"/>
      <c r="K58" s="86"/>
      <c r="L58" s="86"/>
      <c r="M58" s="86"/>
      <c r="N58" s="87"/>
      <c r="O58" s="87"/>
      <c r="P58" s="87"/>
      <c r="Q58" s="87"/>
      <c r="R58" s="87"/>
      <c r="S58" s="87"/>
      <c r="T58" s="88"/>
      <c r="U58" s="88"/>
      <c r="V58" s="88"/>
      <c r="W58" s="88"/>
      <c r="X58" s="88"/>
      <c r="Y58" s="88"/>
      <c r="Z58" s="88"/>
      <c r="AA58" s="89"/>
      <c r="AB58" s="99"/>
      <c r="AC58" s="100"/>
      <c r="AD58" s="90"/>
      <c r="AE58" s="91"/>
      <c r="AF58" s="91"/>
      <c r="AG58" s="90"/>
      <c r="AH58" s="90"/>
      <c r="AI58" s="90"/>
      <c r="AJ58" s="90"/>
      <c r="AK58" s="90"/>
      <c r="AL58" s="90"/>
      <c r="AM58" s="90"/>
      <c r="AN58" s="90"/>
      <c r="AO58" s="91"/>
      <c r="AP58" s="91"/>
      <c r="AQ58" s="91"/>
      <c r="AR58" s="91"/>
      <c r="AS58" s="90"/>
      <c r="AT58" s="90"/>
      <c r="AU58" s="90"/>
      <c r="AV58" s="90"/>
      <c r="AW58" s="91"/>
      <c r="AX58" s="91"/>
      <c r="AY58" s="90"/>
      <c r="AZ58" s="90"/>
      <c r="BA58" s="90"/>
      <c r="BB58" s="90"/>
    </row>
    <row r="59" spans="1:54" s="92" customFormat="1" ht="14.25" x14ac:dyDescent="0.2">
      <c r="A59" s="93" t="s">
        <v>141</v>
      </c>
      <c r="B59" s="94" t="s">
        <v>1103</v>
      </c>
      <c r="C59" s="94" t="s">
        <v>1104</v>
      </c>
      <c r="D59" s="95"/>
      <c r="E59" s="95"/>
      <c r="F59" s="95"/>
      <c r="G59" s="95">
        <v>4500</v>
      </c>
      <c r="H59" s="95">
        <v>4500</v>
      </c>
      <c r="I59" s="86"/>
      <c r="J59" s="86"/>
      <c r="K59" s="86"/>
      <c r="L59" s="86"/>
      <c r="M59" s="86"/>
      <c r="N59" s="87"/>
      <c r="O59" s="87"/>
      <c r="P59" s="87"/>
      <c r="Q59" s="87"/>
      <c r="R59" s="87"/>
      <c r="S59" s="87"/>
      <c r="T59" s="88"/>
      <c r="U59" s="88"/>
      <c r="V59" s="88"/>
      <c r="W59" s="88"/>
      <c r="X59" s="88"/>
      <c r="Y59" s="88"/>
      <c r="Z59" s="88"/>
      <c r="AA59" s="89"/>
      <c r="AB59" s="99"/>
      <c r="AC59" s="100"/>
      <c r="AD59" s="90"/>
      <c r="AE59" s="91"/>
      <c r="AF59" s="91"/>
      <c r="AG59" s="90"/>
      <c r="AH59" s="90"/>
      <c r="AI59" s="90"/>
      <c r="AJ59" s="90"/>
      <c r="AK59" s="90"/>
      <c r="AL59" s="90"/>
      <c r="AM59" s="90"/>
      <c r="AN59" s="90"/>
      <c r="AO59" s="91"/>
      <c r="AP59" s="91"/>
      <c r="AQ59" s="91"/>
      <c r="AR59" s="91"/>
      <c r="AS59" s="90"/>
      <c r="AT59" s="90"/>
      <c r="AU59" s="90"/>
      <c r="AV59" s="90"/>
      <c r="AW59" s="91"/>
      <c r="AX59" s="91"/>
      <c r="AY59" s="90"/>
      <c r="AZ59" s="90"/>
      <c r="BA59" s="90"/>
      <c r="BB59" s="90"/>
    </row>
    <row r="60" spans="1:54" s="92" customFormat="1" ht="14.25" x14ac:dyDescent="0.2">
      <c r="A60" s="93" t="s">
        <v>142</v>
      </c>
      <c r="B60" s="94" t="s">
        <v>1101</v>
      </c>
      <c r="C60" s="94" t="s">
        <v>1105</v>
      </c>
      <c r="D60" s="95"/>
      <c r="E60" s="95"/>
      <c r="F60" s="95"/>
      <c r="G60" s="95">
        <v>10000</v>
      </c>
      <c r="H60" s="95">
        <v>10000</v>
      </c>
      <c r="I60" s="86"/>
      <c r="J60" s="86"/>
      <c r="K60" s="86"/>
      <c r="L60" s="86"/>
      <c r="M60" s="86"/>
      <c r="N60" s="87"/>
      <c r="O60" s="87"/>
      <c r="P60" s="87"/>
      <c r="Q60" s="87"/>
      <c r="R60" s="87"/>
      <c r="S60" s="87"/>
      <c r="T60" s="88"/>
      <c r="U60" s="88"/>
      <c r="V60" s="88"/>
      <c r="W60" s="88"/>
      <c r="X60" s="88"/>
      <c r="Y60" s="88"/>
      <c r="Z60" s="88"/>
      <c r="AA60" s="89"/>
      <c r="AB60" s="99"/>
      <c r="AC60" s="100"/>
      <c r="AD60" s="90"/>
      <c r="AE60" s="91"/>
      <c r="AF60" s="91"/>
      <c r="AG60" s="90"/>
      <c r="AH60" s="90"/>
      <c r="AI60" s="90"/>
      <c r="AJ60" s="90"/>
      <c r="AK60" s="90"/>
      <c r="AL60" s="90"/>
      <c r="AM60" s="90"/>
      <c r="AN60" s="90"/>
      <c r="AO60" s="91"/>
      <c r="AP60" s="91"/>
      <c r="AQ60" s="91"/>
      <c r="AR60" s="91"/>
      <c r="AS60" s="90"/>
      <c r="AT60" s="90"/>
      <c r="AU60" s="90"/>
      <c r="AV60" s="90"/>
      <c r="AW60" s="91"/>
      <c r="AX60" s="91"/>
      <c r="AY60" s="90"/>
      <c r="AZ60" s="90"/>
      <c r="BA60" s="90"/>
      <c r="BB60" s="90"/>
    </row>
    <row r="61" spans="1:54" s="92" customFormat="1" ht="56.25" x14ac:dyDescent="0.2">
      <c r="A61" s="93" t="s">
        <v>145</v>
      </c>
      <c r="B61" s="94" t="s">
        <v>1106</v>
      </c>
      <c r="C61" s="94" t="s">
        <v>1107</v>
      </c>
      <c r="D61" s="95"/>
      <c r="E61" s="95"/>
      <c r="F61" s="95"/>
      <c r="G61" s="95">
        <v>1147.06</v>
      </c>
      <c r="H61" s="95">
        <v>1147.06</v>
      </c>
      <c r="I61" s="86"/>
      <c r="J61" s="86"/>
      <c r="K61" s="86"/>
      <c r="L61" s="86"/>
      <c r="M61" s="86"/>
      <c r="N61" s="87"/>
      <c r="O61" s="87"/>
      <c r="P61" s="87"/>
      <c r="Q61" s="87"/>
      <c r="R61" s="87"/>
      <c r="S61" s="87"/>
      <c r="T61" s="88"/>
      <c r="U61" s="88"/>
      <c r="V61" s="88"/>
      <c r="W61" s="88"/>
      <c r="X61" s="88"/>
      <c r="Y61" s="88"/>
      <c r="Z61" s="88"/>
      <c r="AA61" s="89"/>
      <c r="AB61" s="99"/>
      <c r="AC61" s="100"/>
      <c r="AD61" s="90"/>
      <c r="AE61" s="91"/>
      <c r="AF61" s="91"/>
      <c r="AG61" s="90"/>
      <c r="AH61" s="90"/>
      <c r="AI61" s="90"/>
      <c r="AJ61" s="90"/>
      <c r="AK61" s="90"/>
      <c r="AL61" s="90"/>
      <c r="AM61" s="90"/>
      <c r="AN61" s="90"/>
      <c r="AO61" s="91"/>
      <c r="AP61" s="91"/>
      <c r="AQ61" s="91"/>
      <c r="AR61" s="91"/>
      <c r="AS61" s="90"/>
      <c r="AT61" s="90"/>
      <c r="AU61" s="90"/>
      <c r="AV61" s="90"/>
      <c r="AW61" s="91"/>
      <c r="AX61" s="91"/>
      <c r="AY61" s="90"/>
      <c r="AZ61" s="90"/>
      <c r="BA61" s="90"/>
      <c r="BB61" s="90"/>
    </row>
    <row r="62" spans="1:54" s="92" customFormat="1" ht="14.25" x14ac:dyDescent="0.2">
      <c r="A62" s="96"/>
      <c r="B62" s="236" t="s">
        <v>1108</v>
      </c>
      <c r="C62" s="237"/>
      <c r="D62" s="97">
        <v>4817.88</v>
      </c>
      <c r="E62" s="97">
        <v>3609.13</v>
      </c>
      <c r="F62" s="98"/>
      <c r="G62" s="98">
        <v>70930.97</v>
      </c>
      <c r="H62" s="98">
        <v>79357.98</v>
      </c>
      <c r="I62" s="86"/>
      <c r="J62" s="86"/>
      <c r="K62" s="86"/>
      <c r="L62" s="86"/>
      <c r="M62" s="86"/>
      <c r="N62" s="87"/>
      <c r="O62" s="87"/>
      <c r="P62" s="87"/>
      <c r="Q62" s="87"/>
      <c r="R62" s="87"/>
      <c r="S62" s="87"/>
      <c r="T62" s="88"/>
      <c r="U62" s="88"/>
      <c r="V62" s="88"/>
      <c r="W62" s="88"/>
      <c r="X62" s="88"/>
      <c r="Y62" s="88"/>
      <c r="Z62" s="88"/>
      <c r="AA62" s="89"/>
      <c r="AB62" s="99" t="s">
        <v>1108</v>
      </c>
      <c r="AC62" s="100"/>
      <c r="AD62" s="90"/>
      <c r="AE62" s="91"/>
      <c r="AF62" s="91"/>
      <c r="AG62" s="90"/>
      <c r="AH62" s="90"/>
      <c r="AI62" s="90"/>
      <c r="AJ62" s="90"/>
      <c r="AK62" s="90"/>
      <c r="AL62" s="90"/>
      <c r="AM62" s="90"/>
      <c r="AN62" s="90"/>
      <c r="AO62" s="91"/>
      <c r="AP62" s="91"/>
      <c r="AQ62" s="91"/>
      <c r="AR62" s="91"/>
      <c r="AS62" s="90"/>
      <c r="AT62" s="90"/>
      <c r="AU62" s="90"/>
      <c r="AV62" s="90"/>
      <c r="AW62" s="91"/>
      <c r="AX62" s="91"/>
      <c r="AY62" s="90"/>
      <c r="AZ62" s="90"/>
      <c r="BA62" s="90"/>
      <c r="BB62" s="90"/>
    </row>
    <row r="63" spans="1:54" s="92" customFormat="1" ht="14.25" x14ac:dyDescent="0.2">
      <c r="A63" s="96"/>
      <c r="B63" s="238" t="s">
        <v>1109</v>
      </c>
      <c r="C63" s="239"/>
      <c r="D63" s="97">
        <v>107326.11</v>
      </c>
      <c r="E63" s="97">
        <v>80399.05</v>
      </c>
      <c r="F63" s="98">
        <v>325761.56</v>
      </c>
      <c r="G63" s="98">
        <v>71190.97</v>
      </c>
      <c r="H63" s="98">
        <v>584677.68999999994</v>
      </c>
      <c r="I63" s="86"/>
      <c r="J63" s="86"/>
      <c r="K63" s="86"/>
      <c r="L63" s="86"/>
      <c r="M63" s="86"/>
      <c r="N63" s="87"/>
      <c r="O63" s="87"/>
      <c r="P63" s="87"/>
      <c r="Q63" s="87"/>
      <c r="R63" s="87"/>
      <c r="S63" s="87"/>
      <c r="T63" s="88"/>
      <c r="U63" s="88"/>
      <c r="V63" s="88"/>
      <c r="W63" s="88"/>
      <c r="X63" s="88"/>
      <c r="Y63" s="88"/>
      <c r="Z63" s="88"/>
      <c r="AA63" s="89"/>
      <c r="AB63" s="99"/>
      <c r="AC63" s="100" t="s">
        <v>1109</v>
      </c>
      <c r="AD63" s="90"/>
      <c r="AE63" s="91"/>
      <c r="AF63" s="91"/>
      <c r="AG63" s="90"/>
      <c r="AH63" s="90"/>
      <c r="AI63" s="90"/>
      <c r="AJ63" s="90"/>
      <c r="AK63" s="90"/>
      <c r="AL63" s="90"/>
      <c r="AM63" s="90"/>
      <c r="AN63" s="90"/>
      <c r="AO63" s="91"/>
      <c r="AP63" s="91"/>
      <c r="AQ63" s="91"/>
      <c r="AR63" s="91"/>
      <c r="AS63" s="90"/>
      <c r="AT63" s="90"/>
      <c r="AU63" s="90"/>
      <c r="AV63" s="90"/>
      <c r="AW63" s="91"/>
      <c r="AX63" s="91"/>
      <c r="AY63" s="90"/>
      <c r="AZ63" s="90"/>
      <c r="BA63" s="90"/>
      <c r="BB63" s="90"/>
    </row>
    <row r="64" spans="1:54" s="92" customFormat="1" ht="14.25" x14ac:dyDescent="0.2">
      <c r="A64" s="233" t="s">
        <v>1110</v>
      </c>
      <c r="B64" s="234"/>
      <c r="C64" s="234"/>
      <c r="D64" s="234"/>
      <c r="E64" s="234"/>
      <c r="F64" s="234"/>
      <c r="G64" s="234"/>
      <c r="H64" s="235"/>
      <c r="I64" s="86"/>
      <c r="J64" s="86"/>
      <c r="K64" s="86"/>
      <c r="L64" s="86"/>
      <c r="M64" s="86"/>
      <c r="N64" s="87"/>
      <c r="O64" s="87"/>
      <c r="P64" s="87"/>
      <c r="Q64" s="87"/>
      <c r="R64" s="87"/>
      <c r="S64" s="87"/>
      <c r="T64" s="88"/>
      <c r="U64" s="88"/>
      <c r="V64" s="88"/>
      <c r="W64" s="88"/>
      <c r="X64" s="88"/>
      <c r="Y64" s="88"/>
      <c r="Z64" s="88"/>
      <c r="AA64" s="89" t="s">
        <v>1110</v>
      </c>
      <c r="AB64" s="99"/>
      <c r="AC64" s="100"/>
      <c r="AD64" s="90"/>
      <c r="AE64" s="91"/>
      <c r="AF64" s="91"/>
      <c r="AG64" s="90"/>
      <c r="AH64" s="90"/>
      <c r="AI64" s="90"/>
      <c r="AJ64" s="90"/>
      <c r="AK64" s="90"/>
      <c r="AL64" s="90"/>
      <c r="AM64" s="90"/>
      <c r="AN64" s="90"/>
      <c r="AO64" s="91"/>
      <c r="AP64" s="91"/>
      <c r="AQ64" s="91"/>
      <c r="AR64" s="91"/>
      <c r="AS64" s="90"/>
      <c r="AT64" s="90"/>
      <c r="AU64" s="90"/>
      <c r="AV64" s="90"/>
      <c r="AW64" s="91"/>
      <c r="AX64" s="91"/>
      <c r="AY64" s="90"/>
      <c r="AZ64" s="90"/>
      <c r="BA64" s="90"/>
      <c r="BB64" s="90"/>
    </row>
    <row r="65" spans="1:54" s="92" customFormat="1" ht="33.75" x14ac:dyDescent="0.2">
      <c r="A65" s="93" t="s">
        <v>149</v>
      </c>
      <c r="B65" s="94" t="s">
        <v>1111</v>
      </c>
      <c r="C65" s="94" t="s">
        <v>1112</v>
      </c>
      <c r="D65" s="95"/>
      <c r="E65" s="95"/>
      <c r="F65" s="95"/>
      <c r="G65" s="95">
        <v>10269.73</v>
      </c>
      <c r="H65" s="95">
        <v>10269.73</v>
      </c>
      <c r="I65" s="86"/>
      <c r="J65" s="86"/>
      <c r="K65" s="86"/>
      <c r="L65" s="86"/>
      <c r="M65" s="86"/>
      <c r="N65" s="87"/>
      <c r="O65" s="87"/>
      <c r="P65" s="87"/>
      <c r="Q65" s="87"/>
      <c r="R65" s="87"/>
      <c r="S65" s="87"/>
      <c r="T65" s="88"/>
      <c r="U65" s="88"/>
      <c r="V65" s="88"/>
      <c r="W65" s="88"/>
      <c r="X65" s="88"/>
      <c r="Y65" s="88"/>
      <c r="Z65" s="88"/>
      <c r="AA65" s="89"/>
      <c r="AB65" s="99"/>
      <c r="AC65" s="100"/>
      <c r="AD65" s="90"/>
      <c r="AE65" s="91"/>
      <c r="AF65" s="91"/>
      <c r="AG65" s="90"/>
      <c r="AH65" s="90"/>
      <c r="AI65" s="90"/>
      <c r="AJ65" s="90"/>
      <c r="AK65" s="90"/>
      <c r="AL65" s="90"/>
      <c r="AM65" s="90"/>
      <c r="AN65" s="90"/>
      <c r="AO65" s="91"/>
      <c r="AP65" s="91"/>
      <c r="AQ65" s="91"/>
      <c r="AR65" s="91"/>
      <c r="AS65" s="90"/>
      <c r="AT65" s="90"/>
      <c r="AU65" s="90"/>
      <c r="AV65" s="90"/>
      <c r="AW65" s="91"/>
      <c r="AX65" s="91"/>
      <c r="AY65" s="90"/>
      <c r="AZ65" s="90"/>
      <c r="BA65" s="90"/>
      <c r="BB65" s="90"/>
    </row>
    <row r="66" spans="1:54" s="92" customFormat="1" ht="22.5" x14ac:dyDescent="0.2">
      <c r="A66" s="96"/>
      <c r="B66" s="236" t="s">
        <v>1113</v>
      </c>
      <c r="C66" s="237"/>
      <c r="D66" s="97"/>
      <c r="E66" s="97"/>
      <c r="F66" s="98"/>
      <c r="G66" s="98">
        <v>10269.73</v>
      </c>
      <c r="H66" s="98">
        <v>10269.73</v>
      </c>
      <c r="I66" s="86"/>
      <c r="J66" s="86"/>
      <c r="K66" s="86"/>
      <c r="L66" s="86"/>
      <c r="M66" s="86"/>
      <c r="N66" s="87"/>
      <c r="O66" s="87"/>
      <c r="P66" s="87"/>
      <c r="Q66" s="87"/>
      <c r="R66" s="87"/>
      <c r="S66" s="87"/>
      <c r="T66" s="88"/>
      <c r="U66" s="88"/>
      <c r="V66" s="88"/>
      <c r="W66" s="88"/>
      <c r="X66" s="88"/>
      <c r="Y66" s="88"/>
      <c r="Z66" s="88"/>
      <c r="AA66" s="89"/>
      <c r="AB66" s="99" t="s">
        <v>1113</v>
      </c>
      <c r="AC66" s="100"/>
      <c r="AD66" s="90"/>
      <c r="AE66" s="91"/>
      <c r="AF66" s="91"/>
      <c r="AG66" s="90"/>
      <c r="AH66" s="90"/>
      <c r="AI66" s="90"/>
      <c r="AJ66" s="90"/>
      <c r="AK66" s="90"/>
      <c r="AL66" s="90"/>
      <c r="AM66" s="90"/>
      <c r="AN66" s="90"/>
      <c r="AO66" s="91"/>
      <c r="AP66" s="91"/>
      <c r="AQ66" s="91"/>
      <c r="AR66" s="91"/>
      <c r="AS66" s="90"/>
      <c r="AT66" s="90"/>
      <c r="AU66" s="90"/>
      <c r="AV66" s="90"/>
      <c r="AW66" s="91"/>
      <c r="AX66" s="91"/>
      <c r="AY66" s="90"/>
      <c r="AZ66" s="90"/>
      <c r="BA66" s="90"/>
      <c r="BB66" s="90"/>
    </row>
    <row r="67" spans="1:54" s="92" customFormat="1" ht="14.25" x14ac:dyDescent="0.2">
      <c r="A67" s="233" t="s">
        <v>1114</v>
      </c>
      <c r="B67" s="234"/>
      <c r="C67" s="234"/>
      <c r="D67" s="234"/>
      <c r="E67" s="234"/>
      <c r="F67" s="234"/>
      <c r="G67" s="234"/>
      <c r="H67" s="235"/>
      <c r="I67" s="86"/>
      <c r="J67" s="86"/>
      <c r="K67" s="86"/>
      <c r="L67" s="86"/>
      <c r="M67" s="86"/>
      <c r="N67" s="87"/>
      <c r="O67" s="87"/>
      <c r="P67" s="87"/>
      <c r="Q67" s="87"/>
      <c r="R67" s="87"/>
      <c r="S67" s="87"/>
      <c r="T67" s="88"/>
      <c r="U67" s="88"/>
      <c r="V67" s="88"/>
      <c r="W67" s="88"/>
      <c r="X67" s="88"/>
      <c r="Y67" s="88"/>
      <c r="Z67" s="88"/>
      <c r="AA67" s="89" t="s">
        <v>1114</v>
      </c>
      <c r="AB67" s="99"/>
      <c r="AC67" s="100"/>
      <c r="AD67" s="90"/>
      <c r="AE67" s="91"/>
      <c r="AF67" s="91"/>
      <c r="AG67" s="90"/>
      <c r="AH67" s="90"/>
      <c r="AI67" s="90"/>
      <c r="AJ67" s="90"/>
      <c r="AK67" s="90"/>
      <c r="AL67" s="90"/>
      <c r="AM67" s="90"/>
      <c r="AN67" s="90"/>
      <c r="AO67" s="91"/>
      <c r="AP67" s="91"/>
      <c r="AQ67" s="91"/>
      <c r="AR67" s="91"/>
      <c r="AS67" s="90"/>
      <c r="AT67" s="90"/>
      <c r="AU67" s="90"/>
      <c r="AV67" s="90"/>
      <c r="AW67" s="91"/>
      <c r="AX67" s="91"/>
      <c r="AY67" s="90"/>
      <c r="AZ67" s="90"/>
      <c r="BA67" s="90"/>
      <c r="BB67" s="90"/>
    </row>
    <row r="68" spans="1:54" s="92" customFormat="1" ht="22.5" x14ac:dyDescent="0.2">
      <c r="A68" s="93" t="s">
        <v>151</v>
      </c>
      <c r="B68" s="94" t="s">
        <v>1115</v>
      </c>
      <c r="C68" s="94" t="s">
        <v>1116</v>
      </c>
      <c r="D68" s="95"/>
      <c r="E68" s="95"/>
      <c r="F68" s="95"/>
      <c r="G68" s="95">
        <v>24750.080000000002</v>
      </c>
      <c r="H68" s="95">
        <v>24750.080000000002</v>
      </c>
      <c r="I68" s="86"/>
      <c r="J68" s="86"/>
      <c r="K68" s="86"/>
      <c r="L68" s="86"/>
      <c r="M68" s="86"/>
      <c r="N68" s="87"/>
      <c r="O68" s="87"/>
      <c r="P68" s="87"/>
      <c r="Q68" s="87"/>
      <c r="R68" s="87"/>
      <c r="S68" s="87"/>
      <c r="T68" s="88"/>
      <c r="U68" s="88"/>
      <c r="V68" s="88"/>
      <c r="W68" s="88"/>
      <c r="X68" s="88"/>
      <c r="Y68" s="88"/>
      <c r="Z68" s="88"/>
      <c r="AA68" s="89"/>
      <c r="AB68" s="99"/>
      <c r="AC68" s="100"/>
      <c r="AD68" s="90"/>
      <c r="AE68" s="91"/>
      <c r="AF68" s="91"/>
      <c r="AG68" s="90"/>
      <c r="AH68" s="90"/>
      <c r="AI68" s="90"/>
      <c r="AJ68" s="90"/>
      <c r="AK68" s="90"/>
      <c r="AL68" s="90"/>
      <c r="AM68" s="90"/>
      <c r="AN68" s="90"/>
      <c r="AO68" s="91"/>
      <c r="AP68" s="91"/>
      <c r="AQ68" s="91"/>
      <c r="AR68" s="91"/>
      <c r="AS68" s="90"/>
      <c r="AT68" s="90"/>
      <c r="AU68" s="90"/>
      <c r="AV68" s="90"/>
      <c r="AW68" s="91"/>
      <c r="AX68" s="91"/>
      <c r="AY68" s="90"/>
      <c r="AZ68" s="90"/>
      <c r="BA68" s="90"/>
      <c r="BB68" s="90"/>
    </row>
    <row r="69" spans="1:54" s="92" customFormat="1" ht="14.25" x14ac:dyDescent="0.2">
      <c r="A69" s="93" t="s">
        <v>155</v>
      </c>
      <c r="B69" s="94" t="s">
        <v>1117</v>
      </c>
      <c r="C69" s="94" t="s">
        <v>1118</v>
      </c>
      <c r="D69" s="95"/>
      <c r="E69" s="95"/>
      <c r="F69" s="95"/>
      <c r="G69" s="95">
        <v>5000</v>
      </c>
      <c r="H69" s="95">
        <v>5000</v>
      </c>
      <c r="I69" s="86"/>
      <c r="J69" s="86"/>
      <c r="K69" s="86"/>
      <c r="L69" s="86"/>
      <c r="M69" s="86"/>
      <c r="N69" s="87"/>
      <c r="O69" s="87"/>
      <c r="P69" s="87"/>
      <c r="Q69" s="87"/>
      <c r="R69" s="87"/>
      <c r="S69" s="87"/>
      <c r="T69" s="88"/>
      <c r="U69" s="88"/>
      <c r="V69" s="88"/>
      <c r="W69" s="88"/>
      <c r="X69" s="88"/>
      <c r="Y69" s="88"/>
      <c r="Z69" s="88"/>
      <c r="AA69" s="89"/>
      <c r="AB69" s="99"/>
      <c r="AC69" s="100"/>
      <c r="AD69" s="90"/>
      <c r="AE69" s="91"/>
      <c r="AF69" s="91"/>
      <c r="AG69" s="90"/>
      <c r="AH69" s="90"/>
      <c r="AI69" s="90"/>
      <c r="AJ69" s="90"/>
      <c r="AK69" s="90"/>
      <c r="AL69" s="90"/>
      <c r="AM69" s="90"/>
      <c r="AN69" s="90"/>
      <c r="AO69" s="91"/>
      <c r="AP69" s="91"/>
      <c r="AQ69" s="91"/>
      <c r="AR69" s="91"/>
      <c r="AS69" s="90"/>
      <c r="AT69" s="90"/>
      <c r="AU69" s="90"/>
      <c r="AV69" s="90"/>
      <c r="AW69" s="91"/>
      <c r="AX69" s="91"/>
      <c r="AY69" s="90"/>
      <c r="AZ69" s="90"/>
      <c r="BA69" s="90"/>
      <c r="BB69" s="90"/>
    </row>
    <row r="70" spans="1:54" s="92" customFormat="1" ht="22.5" x14ac:dyDescent="0.2">
      <c r="A70" s="96"/>
      <c r="B70" s="236" t="s">
        <v>1119</v>
      </c>
      <c r="C70" s="237"/>
      <c r="D70" s="97"/>
      <c r="E70" s="97"/>
      <c r="F70" s="98"/>
      <c r="G70" s="98">
        <v>29750.080000000002</v>
      </c>
      <c r="H70" s="98">
        <v>29750.080000000002</v>
      </c>
      <c r="I70" s="86"/>
      <c r="J70" s="86"/>
      <c r="K70" s="86"/>
      <c r="L70" s="86"/>
      <c r="M70" s="86"/>
      <c r="N70" s="87"/>
      <c r="O70" s="87"/>
      <c r="P70" s="87"/>
      <c r="Q70" s="87"/>
      <c r="R70" s="87"/>
      <c r="S70" s="87"/>
      <c r="T70" s="88"/>
      <c r="U70" s="88"/>
      <c r="V70" s="88"/>
      <c r="W70" s="88"/>
      <c r="X70" s="88"/>
      <c r="Y70" s="88"/>
      <c r="Z70" s="88"/>
      <c r="AA70" s="89"/>
      <c r="AB70" s="99" t="s">
        <v>1119</v>
      </c>
      <c r="AC70" s="100"/>
      <c r="AD70" s="90"/>
      <c r="AE70" s="91"/>
      <c r="AF70" s="91"/>
      <c r="AG70" s="90"/>
      <c r="AH70" s="90"/>
      <c r="AI70" s="90"/>
      <c r="AJ70" s="90"/>
      <c r="AK70" s="90"/>
      <c r="AL70" s="90"/>
      <c r="AM70" s="90"/>
      <c r="AN70" s="90"/>
      <c r="AO70" s="91"/>
      <c r="AP70" s="91"/>
      <c r="AQ70" s="91"/>
      <c r="AR70" s="91"/>
      <c r="AS70" s="90"/>
      <c r="AT70" s="90"/>
      <c r="AU70" s="90"/>
      <c r="AV70" s="90"/>
      <c r="AW70" s="91"/>
      <c r="AX70" s="91"/>
      <c r="AY70" s="90"/>
      <c r="AZ70" s="90"/>
      <c r="BA70" s="90"/>
      <c r="BB70" s="90"/>
    </row>
    <row r="71" spans="1:54" s="92" customFormat="1" ht="14.25" x14ac:dyDescent="0.2">
      <c r="A71" s="96"/>
      <c r="B71" s="238" t="s">
        <v>1120</v>
      </c>
      <c r="C71" s="239"/>
      <c r="D71" s="97">
        <v>107326.11</v>
      </c>
      <c r="E71" s="97">
        <v>80399.05</v>
      </c>
      <c r="F71" s="98">
        <v>325761.56</v>
      </c>
      <c r="G71" s="98">
        <v>111210.78</v>
      </c>
      <c r="H71" s="98">
        <v>624697.5</v>
      </c>
      <c r="I71" s="86"/>
      <c r="J71" s="86"/>
      <c r="K71" s="86"/>
      <c r="L71" s="86"/>
      <c r="M71" s="86"/>
      <c r="N71" s="87"/>
      <c r="O71" s="87"/>
      <c r="P71" s="87"/>
      <c r="Q71" s="87"/>
      <c r="R71" s="87"/>
      <c r="S71" s="87"/>
      <c r="T71" s="88"/>
      <c r="U71" s="88"/>
      <c r="V71" s="88"/>
      <c r="W71" s="88"/>
      <c r="X71" s="88"/>
      <c r="Y71" s="88"/>
      <c r="Z71" s="88"/>
      <c r="AA71" s="89"/>
      <c r="AB71" s="99"/>
      <c r="AC71" s="100" t="s">
        <v>1120</v>
      </c>
      <c r="AD71" s="90"/>
      <c r="AE71" s="91"/>
      <c r="AF71" s="91"/>
      <c r="AG71" s="90"/>
      <c r="AH71" s="90"/>
      <c r="AI71" s="90"/>
      <c r="AJ71" s="90"/>
      <c r="AK71" s="90"/>
      <c r="AL71" s="90"/>
      <c r="AM71" s="90"/>
      <c r="AN71" s="90"/>
      <c r="AO71" s="91"/>
      <c r="AP71" s="91"/>
      <c r="AQ71" s="91"/>
      <c r="AR71" s="91"/>
      <c r="AS71" s="90"/>
      <c r="AT71" s="90"/>
      <c r="AU71" s="90"/>
      <c r="AV71" s="90"/>
      <c r="AW71" s="91"/>
      <c r="AX71" s="91"/>
      <c r="AY71" s="90"/>
      <c r="AZ71" s="90"/>
      <c r="BA71" s="90"/>
      <c r="BB71" s="90"/>
    </row>
    <row r="72" spans="1:54" s="92" customFormat="1" ht="14.25" x14ac:dyDescent="0.2">
      <c r="A72" s="233" t="s">
        <v>1121</v>
      </c>
      <c r="B72" s="234"/>
      <c r="C72" s="234"/>
      <c r="D72" s="234"/>
      <c r="E72" s="234"/>
      <c r="F72" s="234"/>
      <c r="G72" s="234"/>
      <c r="H72" s="235"/>
      <c r="I72" s="86"/>
      <c r="J72" s="86"/>
      <c r="K72" s="86"/>
      <c r="L72" s="86"/>
      <c r="M72" s="86"/>
      <c r="N72" s="87"/>
      <c r="O72" s="87"/>
      <c r="P72" s="87"/>
      <c r="Q72" s="87"/>
      <c r="R72" s="87"/>
      <c r="S72" s="87"/>
      <c r="T72" s="88"/>
      <c r="U72" s="88"/>
      <c r="V72" s="88"/>
      <c r="W72" s="88"/>
      <c r="X72" s="88"/>
      <c r="Y72" s="88"/>
      <c r="Z72" s="88"/>
      <c r="AA72" s="89" t="s">
        <v>1121</v>
      </c>
      <c r="AB72" s="99"/>
      <c r="AC72" s="100"/>
      <c r="AD72" s="90"/>
      <c r="AE72" s="91"/>
      <c r="AF72" s="91"/>
      <c r="AG72" s="90"/>
      <c r="AH72" s="90"/>
      <c r="AI72" s="90"/>
      <c r="AJ72" s="90"/>
      <c r="AK72" s="90"/>
      <c r="AL72" s="90"/>
      <c r="AM72" s="90"/>
      <c r="AN72" s="90"/>
      <c r="AO72" s="91"/>
      <c r="AP72" s="91"/>
      <c r="AQ72" s="91"/>
      <c r="AR72" s="91"/>
      <c r="AS72" s="90"/>
      <c r="AT72" s="90"/>
      <c r="AU72" s="90"/>
      <c r="AV72" s="90"/>
      <c r="AW72" s="91"/>
      <c r="AX72" s="91"/>
      <c r="AY72" s="90"/>
      <c r="AZ72" s="90"/>
      <c r="BA72" s="90"/>
      <c r="BB72" s="90"/>
    </row>
    <row r="73" spans="1:54" s="92" customFormat="1" ht="22.5" x14ac:dyDescent="0.2">
      <c r="A73" s="93" t="s">
        <v>159</v>
      </c>
      <c r="B73" s="94" t="s">
        <v>1122</v>
      </c>
      <c r="C73" s="94" t="s">
        <v>1123</v>
      </c>
      <c r="D73" s="95">
        <v>3219.78</v>
      </c>
      <c r="E73" s="95">
        <v>2411.9699999999998</v>
      </c>
      <c r="F73" s="95">
        <v>9772.85</v>
      </c>
      <c r="G73" s="95">
        <v>2135.73</v>
      </c>
      <c r="H73" s="95">
        <v>17540.330000000002</v>
      </c>
      <c r="I73" s="86"/>
      <c r="J73" s="86"/>
      <c r="K73" s="86"/>
      <c r="L73" s="86"/>
      <c r="M73" s="86"/>
      <c r="N73" s="87"/>
      <c r="O73" s="87"/>
      <c r="P73" s="87"/>
      <c r="Q73" s="87"/>
      <c r="R73" s="87"/>
      <c r="S73" s="87"/>
      <c r="T73" s="88"/>
      <c r="U73" s="88"/>
      <c r="V73" s="88"/>
      <c r="W73" s="88"/>
      <c r="X73" s="88"/>
      <c r="Y73" s="88"/>
      <c r="Z73" s="88"/>
      <c r="AA73" s="89"/>
      <c r="AB73" s="99"/>
      <c r="AC73" s="100"/>
      <c r="AD73" s="90"/>
      <c r="AE73" s="91"/>
      <c r="AF73" s="91"/>
      <c r="AG73" s="90"/>
      <c r="AH73" s="90"/>
      <c r="AI73" s="90"/>
      <c r="AJ73" s="90"/>
      <c r="AK73" s="90"/>
      <c r="AL73" s="90"/>
      <c r="AM73" s="90"/>
      <c r="AN73" s="90"/>
      <c r="AO73" s="91"/>
      <c r="AP73" s="91"/>
      <c r="AQ73" s="91"/>
      <c r="AR73" s="91"/>
      <c r="AS73" s="90"/>
      <c r="AT73" s="90"/>
      <c r="AU73" s="90"/>
      <c r="AV73" s="90"/>
      <c r="AW73" s="91"/>
      <c r="AX73" s="91"/>
      <c r="AY73" s="90"/>
      <c r="AZ73" s="90"/>
      <c r="BA73" s="90"/>
      <c r="BB73" s="90"/>
    </row>
    <row r="74" spans="1:54" s="92" customFormat="1" ht="14.25" x14ac:dyDescent="0.2">
      <c r="A74" s="96"/>
      <c r="B74" s="236" t="s">
        <v>1124</v>
      </c>
      <c r="C74" s="237"/>
      <c r="D74" s="97">
        <v>3219.78</v>
      </c>
      <c r="E74" s="97">
        <v>2411.9699999999998</v>
      </c>
      <c r="F74" s="98">
        <v>9772.85</v>
      </c>
      <c r="G74" s="98">
        <v>2135.73</v>
      </c>
      <c r="H74" s="98">
        <v>17540.330000000002</v>
      </c>
      <c r="I74" s="86"/>
      <c r="J74" s="86"/>
      <c r="K74" s="86"/>
      <c r="L74" s="86"/>
      <c r="M74" s="86"/>
      <c r="N74" s="87"/>
      <c r="O74" s="87"/>
      <c r="P74" s="87"/>
      <c r="Q74" s="87"/>
      <c r="R74" s="87"/>
      <c r="S74" s="87"/>
      <c r="T74" s="88"/>
      <c r="U74" s="88"/>
      <c r="V74" s="88"/>
      <c r="W74" s="88"/>
      <c r="X74" s="88"/>
      <c r="Y74" s="88"/>
      <c r="Z74" s="88"/>
      <c r="AA74" s="89"/>
      <c r="AB74" s="99" t="s">
        <v>1124</v>
      </c>
      <c r="AC74" s="100"/>
      <c r="AD74" s="90"/>
      <c r="AE74" s="91"/>
      <c r="AF74" s="91"/>
      <c r="AG74" s="90"/>
      <c r="AH74" s="90"/>
      <c r="AI74" s="90"/>
      <c r="AJ74" s="90"/>
      <c r="AK74" s="90"/>
      <c r="AL74" s="90"/>
      <c r="AM74" s="90"/>
      <c r="AN74" s="90"/>
      <c r="AO74" s="91"/>
      <c r="AP74" s="91"/>
      <c r="AQ74" s="91"/>
      <c r="AR74" s="91"/>
      <c r="AS74" s="90"/>
      <c r="AT74" s="90"/>
      <c r="AU74" s="90"/>
      <c r="AV74" s="90"/>
      <c r="AW74" s="91"/>
      <c r="AX74" s="91"/>
      <c r="AY74" s="90"/>
      <c r="AZ74" s="90"/>
      <c r="BA74" s="90"/>
      <c r="BB74" s="90"/>
    </row>
    <row r="75" spans="1:54" s="92" customFormat="1" ht="14.25" x14ac:dyDescent="0.2">
      <c r="A75" s="96"/>
      <c r="B75" s="238" t="s">
        <v>1125</v>
      </c>
      <c r="C75" s="239"/>
      <c r="D75" s="97">
        <v>110545.89</v>
      </c>
      <c r="E75" s="97">
        <v>82811.02</v>
      </c>
      <c r="F75" s="98">
        <v>335534.40999999997</v>
      </c>
      <c r="G75" s="98">
        <v>113346.51</v>
      </c>
      <c r="H75" s="98">
        <v>642237.82999999996</v>
      </c>
      <c r="I75" s="86"/>
      <c r="J75" s="86"/>
      <c r="K75" s="86"/>
      <c r="L75" s="86"/>
      <c r="M75" s="86"/>
      <c r="N75" s="87"/>
      <c r="O75" s="87"/>
      <c r="P75" s="87"/>
      <c r="Q75" s="87"/>
      <c r="R75" s="87"/>
      <c r="S75" s="87"/>
      <c r="T75" s="88"/>
      <c r="U75" s="88"/>
      <c r="V75" s="88"/>
      <c r="W75" s="88"/>
      <c r="X75" s="88"/>
      <c r="Y75" s="88"/>
      <c r="Z75" s="88"/>
      <c r="AA75" s="89"/>
      <c r="AB75" s="99"/>
      <c r="AC75" s="100" t="s">
        <v>1125</v>
      </c>
      <c r="AD75" s="90"/>
      <c r="AE75" s="91"/>
      <c r="AF75" s="91"/>
      <c r="AG75" s="90"/>
      <c r="AH75" s="90"/>
      <c r="AI75" s="90"/>
      <c r="AJ75" s="90"/>
      <c r="AK75" s="90"/>
      <c r="AL75" s="90"/>
      <c r="AM75" s="90"/>
      <c r="AN75" s="90"/>
      <c r="AO75" s="91"/>
      <c r="AP75" s="91"/>
      <c r="AQ75" s="91"/>
      <c r="AR75" s="91"/>
      <c r="AS75" s="90"/>
      <c r="AT75" s="90"/>
      <c r="AU75" s="90"/>
      <c r="AV75" s="90"/>
      <c r="AW75" s="91"/>
      <c r="AX75" s="91"/>
      <c r="AY75" s="90"/>
      <c r="AZ75" s="90"/>
      <c r="BA75" s="90"/>
      <c r="BB75" s="90"/>
    </row>
    <row r="76" spans="1:54" s="92" customFormat="1" ht="14.25" x14ac:dyDescent="0.2">
      <c r="A76" s="233" t="s">
        <v>1126</v>
      </c>
      <c r="B76" s="234"/>
      <c r="C76" s="234"/>
      <c r="D76" s="234"/>
      <c r="E76" s="234"/>
      <c r="F76" s="234"/>
      <c r="G76" s="234"/>
      <c r="H76" s="235"/>
      <c r="I76" s="86"/>
      <c r="J76" s="86"/>
      <c r="K76" s="86"/>
      <c r="L76" s="86"/>
      <c r="M76" s="86"/>
      <c r="N76" s="87"/>
      <c r="O76" s="87"/>
      <c r="P76" s="87"/>
      <c r="Q76" s="87"/>
      <c r="R76" s="87"/>
      <c r="S76" s="87"/>
      <c r="T76" s="88"/>
      <c r="U76" s="88"/>
      <c r="V76" s="88"/>
      <c r="W76" s="88"/>
      <c r="X76" s="88"/>
      <c r="Y76" s="88"/>
      <c r="Z76" s="88"/>
      <c r="AA76" s="89" t="s">
        <v>1126</v>
      </c>
      <c r="AB76" s="99"/>
      <c r="AC76" s="100"/>
      <c r="AD76" s="90"/>
      <c r="AE76" s="91"/>
      <c r="AF76" s="91"/>
      <c r="AG76" s="90"/>
      <c r="AH76" s="90"/>
      <c r="AI76" s="90"/>
      <c r="AJ76" s="90"/>
      <c r="AK76" s="90"/>
      <c r="AL76" s="90"/>
      <c r="AM76" s="90"/>
      <c r="AN76" s="90"/>
      <c r="AO76" s="91"/>
      <c r="AP76" s="91"/>
      <c r="AQ76" s="91"/>
      <c r="AR76" s="91"/>
      <c r="AS76" s="90"/>
      <c r="AT76" s="90"/>
      <c r="AU76" s="90"/>
      <c r="AV76" s="90"/>
      <c r="AW76" s="91"/>
      <c r="AX76" s="91"/>
      <c r="AY76" s="90"/>
      <c r="AZ76" s="90"/>
      <c r="BA76" s="90"/>
      <c r="BB76" s="90"/>
    </row>
    <row r="77" spans="1:54" s="92" customFormat="1" ht="22.5" x14ac:dyDescent="0.2">
      <c r="A77" s="93" t="s">
        <v>163</v>
      </c>
      <c r="B77" s="94" t="s">
        <v>1127</v>
      </c>
      <c r="C77" s="94" t="s">
        <v>1128</v>
      </c>
      <c r="D77" s="95">
        <v>22109.18</v>
      </c>
      <c r="E77" s="95">
        <v>16562.2</v>
      </c>
      <c r="F77" s="95">
        <v>67106.880000000005</v>
      </c>
      <c r="G77" s="95">
        <v>22669.3</v>
      </c>
      <c r="H77" s="95">
        <v>128447.56</v>
      </c>
      <c r="I77" s="86"/>
      <c r="J77" s="86"/>
      <c r="K77" s="86"/>
      <c r="L77" s="86"/>
      <c r="M77" s="86"/>
      <c r="N77" s="87"/>
      <c r="O77" s="87"/>
      <c r="P77" s="87"/>
      <c r="Q77" s="87"/>
      <c r="R77" s="87"/>
      <c r="S77" s="87"/>
      <c r="T77" s="88"/>
      <c r="U77" s="88"/>
      <c r="V77" s="88"/>
      <c r="W77" s="88"/>
      <c r="X77" s="88"/>
      <c r="Y77" s="88"/>
      <c r="Z77" s="88"/>
      <c r="AA77" s="89"/>
      <c r="AB77" s="99"/>
      <c r="AC77" s="100"/>
      <c r="AD77" s="90"/>
      <c r="AE77" s="91"/>
      <c r="AF77" s="91"/>
      <c r="AG77" s="90"/>
      <c r="AH77" s="90"/>
      <c r="AI77" s="90"/>
      <c r="AJ77" s="90"/>
      <c r="AK77" s="90"/>
      <c r="AL77" s="90"/>
      <c r="AM77" s="90"/>
      <c r="AN77" s="90"/>
      <c r="AO77" s="91"/>
      <c r="AP77" s="91"/>
      <c r="AQ77" s="91"/>
      <c r="AR77" s="91"/>
      <c r="AS77" s="90"/>
      <c r="AT77" s="90"/>
      <c r="AU77" s="90"/>
      <c r="AV77" s="90"/>
      <c r="AW77" s="91"/>
      <c r="AX77" s="91"/>
      <c r="AY77" s="90"/>
      <c r="AZ77" s="90"/>
      <c r="BA77" s="90"/>
      <c r="BB77" s="90"/>
    </row>
    <row r="78" spans="1:54" s="92" customFormat="1" ht="14.25" x14ac:dyDescent="0.2">
      <c r="A78" s="96"/>
      <c r="B78" s="236" t="s">
        <v>1129</v>
      </c>
      <c r="C78" s="237"/>
      <c r="D78" s="97">
        <v>22109.18</v>
      </c>
      <c r="E78" s="97">
        <v>16562.2</v>
      </c>
      <c r="F78" s="98">
        <v>67106.880000000005</v>
      </c>
      <c r="G78" s="98">
        <v>22669.3</v>
      </c>
      <c r="H78" s="98">
        <v>128447.56</v>
      </c>
      <c r="I78" s="86"/>
      <c r="J78" s="86"/>
      <c r="K78" s="86"/>
      <c r="L78" s="86"/>
      <c r="M78" s="86"/>
      <c r="N78" s="87"/>
      <c r="O78" s="87"/>
      <c r="P78" s="87"/>
      <c r="Q78" s="87"/>
      <c r="R78" s="87"/>
      <c r="S78" s="87"/>
      <c r="T78" s="88"/>
      <c r="U78" s="88"/>
      <c r="V78" s="88"/>
      <c r="W78" s="88"/>
      <c r="X78" s="88"/>
      <c r="Y78" s="88"/>
      <c r="Z78" s="88"/>
      <c r="AA78" s="89"/>
      <c r="AB78" s="99" t="s">
        <v>1129</v>
      </c>
      <c r="AC78" s="100"/>
      <c r="AD78" s="90"/>
      <c r="AE78" s="91"/>
      <c r="AF78" s="91"/>
      <c r="AG78" s="90"/>
      <c r="AH78" s="90"/>
      <c r="AI78" s="90"/>
      <c r="AJ78" s="90"/>
      <c r="AK78" s="90"/>
      <c r="AL78" s="90"/>
      <c r="AM78" s="90"/>
      <c r="AN78" s="90"/>
      <c r="AO78" s="91"/>
      <c r="AP78" s="91"/>
      <c r="AQ78" s="91"/>
      <c r="AR78" s="91"/>
      <c r="AS78" s="90"/>
      <c r="AT78" s="90"/>
      <c r="AU78" s="90"/>
      <c r="AV78" s="90"/>
      <c r="AW78" s="91"/>
      <c r="AX78" s="91"/>
      <c r="AY78" s="90"/>
      <c r="AZ78" s="90"/>
      <c r="BA78" s="90"/>
      <c r="BB78" s="90"/>
    </row>
    <row r="79" spans="1:54" s="92" customFormat="1" ht="14.25" x14ac:dyDescent="0.2">
      <c r="A79" s="96"/>
      <c r="B79" s="238" t="s">
        <v>1130</v>
      </c>
      <c r="C79" s="239"/>
      <c r="D79" s="97">
        <v>132655.07</v>
      </c>
      <c r="E79" s="97">
        <v>99373.22</v>
      </c>
      <c r="F79" s="98">
        <v>402641.29</v>
      </c>
      <c r="G79" s="98">
        <v>136015.81</v>
      </c>
      <c r="H79" s="98">
        <v>770685.39</v>
      </c>
      <c r="I79" s="86"/>
      <c r="J79" s="86"/>
      <c r="K79" s="86"/>
      <c r="L79" s="86"/>
      <c r="M79" s="86"/>
      <c r="N79" s="87"/>
      <c r="O79" s="87"/>
      <c r="P79" s="87"/>
      <c r="Q79" s="87"/>
      <c r="R79" s="87"/>
      <c r="S79" s="87"/>
      <c r="T79" s="88"/>
      <c r="U79" s="88"/>
      <c r="V79" s="88"/>
      <c r="W79" s="88"/>
      <c r="X79" s="88"/>
      <c r="Y79" s="88"/>
      <c r="Z79" s="88"/>
      <c r="AA79" s="89"/>
      <c r="AB79" s="99"/>
      <c r="AC79" s="100"/>
      <c r="AD79" s="100" t="s">
        <v>1130</v>
      </c>
      <c r="AE79" s="91"/>
      <c r="AF79" s="91"/>
      <c r="AG79" s="90"/>
      <c r="AH79" s="90"/>
      <c r="AI79" s="90"/>
      <c r="AJ79" s="90"/>
      <c r="AK79" s="90"/>
      <c r="AL79" s="90"/>
      <c r="AM79" s="90"/>
      <c r="AN79" s="90"/>
      <c r="AO79" s="91"/>
      <c r="AP79" s="91"/>
      <c r="AQ79" s="91"/>
      <c r="AR79" s="91"/>
      <c r="AS79" s="90"/>
      <c r="AT79" s="90"/>
      <c r="AU79" s="90"/>
      <c r="AV79" s="90"/>
      <c r="AW79" s="91"/>
      <c r="AX79" s="91"/>
      <c r="AY79" s="90"/>
      <c r="AZ79" s="90"/>
      <c r="BA79" s="90"/>
      <c r="BB79" s="90"/>
    </row>
    <row r="80" spans="1:54" s="92" customFormat="1" ht="11.25" customHeight="1" x14ac:dyDescent="0.2">
      <c r="A80" s="96"/>
      <c r="B80" s="240" t="s">
        <v>1131</v>
      </c>
      <c r="C80" s="241"/>
      <c r="D80" s="101"/>
      <c r="E80" s="101"/>
      <c r="F80" s="101"/>
      <c r="G80" s="101"/>
      <c r="H80" s="101"/>
      <c r="I80" s="86"/>
      <c r="J80" s="86"/>
      <c r="K80" s="86"/>
      <c r="L80" s="86"/>
      <c r="M80" s="86"/>
      <c r="N80" s="87"/>
      <c r="O80" s="87"/>
      <c r="P80" s="87"/>
      <c r="Q80" s="87"/>
      <c r="R80" s="87"/>
      <c r="S80" s="87"/>
      <c r="T80" s="88"/>
      <c r="U80" s="88"/>
      <c r="V80" s="88"/>
      <c r="W80" s="88"/>
      <c r="X80" s="88"/>
      <c r="Y80" s="88"/>
      <c r="Z80" s="88"/>
      <c r="AA80" s="89"/>
      <c r="AB80" s="99"/>
      <c r="AC80" s="100"/>
      <c r="AD80" s="100"/>
      <c r="AE80" s="91"/>
      <c r="AF80" s="91"/>
      <c r="AG80" s="90"/>
      <c r="AH80" s="90"/>
      <c r="AI80" s="90"/>
      <c r="AJ80" s="90"/>
      <c r="AK80" s="90"/>
      <c r="AL80" s="90"/>
      <c r="AM80" s="90"/>
      <c r="AN80" s="90"/>
      <c r="AO80" s="91"/>
      <c r="AP80" s="91"/>
      <c r="AQ80" s="91"/>
      <c r="AR80" s="91"/>
      <c r="AS80" s="90"/>
      <c r="AT80" s="90"/>
      <c r="AU80" s="90"/>
      <c r="AV80" s="90"/>
      <c r="AW80" s="91"/>
      <c r="AX80" s="91"/>
      <c r="AY80" s="90"/>
      <c r="AZ80" s="90"/>
      <c r="BA80" s="90"/>
      <c r="BB80" s="90"/>
    </row>
    <row r="81" spans="1:54" s="92" customFormat="1" ht="14.25" x14ac:dyDescent="0.2">
      <c r="A81" s="96"/>
      <c r="B81" s="231" t="s">
        <v>1132</v>
      </c>
      <c r="C81" s="232"/>
      <c r="D81" s="101"/>
      <c r="E81" s="101"/>
      <c r="F81" s="101"/>
      <c r="G81" s="101"/>
      <c r="H81" s="97">
        <v>48656.33</v>
      </c>
      <c r="I81" s="86"/>
      <c r="J81" s="86"/>
      <c r="K81" s="86"/>
      <c r="L81" s="86"/>
      <c r="M81" s="86"/>
      <c r="N81" s="87"/>
      <c r="O81" s="87"/>
      <c r="P81" s="87"/>
      <c r="Q81" s="87"/>
      <c r="R81" s="87"/>
      <c r="S81" s="87"/>
      <c r="T81" s="88"/>
      <c r="U81" s="88"/>
      <c r="V81" s="88"/>
      <c r="W81" s="88"/>
      <c r="X81" s="88"/>
      <c r="Y81" s="88"/>
      <c r="Z81" s="88"/>
      <c r="AA81" s="89"/>
      <c r="AB81" s="99"/>
      <c r="AC81" s="100"/>
      <c r="AD81" s="100"/>
      <c r="AE81" s="91"/>
      <c r="AF81" s="91"/>
      <c r="AG81" s="90"/>
      <c r="AH81" s="90"/>
      <c r="AI81" s="90"/>
      <c r="AJ81" s="90"/>
      <c r="AK81" s="90"/>
      <c r="AL81" s="90"/>
      <c r="AM81" s="90"/>
      <c r="AN81" s="90"/>
      <c r="AO81" s="91"/>
      <c r="AP81" s="91"/>
      <c r="AQ81" s="91"/>
      <c r="AR81" s="91"/>
      <c r="AS81" s="90"/>
      <c r="AT81" s="90"/>
      <c r="AU81" s="90"/>
      <c r="AV81" s="90"/>
      <c r="AW81" s="91"/>
      <c r="AX81" s="91"/>
      <c r="AY81" s="90"/>
      <c r="AZ81" s="90"/>
      <c r="BA81" s="90"/>
      <c r="BB81" s="90"/>
    </row>
    <row r="82" spans="1:54" s="92" customFormat="1" ht="14.25" x14ac:dyDescent="0.2">
      <c r="A82" s="96"/>
      <c r="B82" s="231" t="s">
        <v>1133</v>
      </c>
      <c r="C82" s="232"/>
      <c r="D82" s="101"/>
      <c r="E82" s="101"/>
      <c r="F82" s="101"/>
      <c r="G82" s="101"/>
      <c r="H82" s="97">
        <v>9691.2900000000009</v>
      </c>
      <c r="I82" s="86"/>
      <c r="J82" s="86"/>
      <c r="K82" s="86"/>
      <c r="L82" s="86"/>
      <c r="M82" s="86"/>
      <c r="N82" s="87"/>
      <c r="O82" s="87"/>
      <c r="P82" s="87"/>
      <c r="Q82" s="87"/>
      <c r="R82" s="87"/>
      <c r="S82" s="87"/>
      <c r="T82" s="88"/>
      <c r="U82" s="88"/>
      <c r="V82" s="88"/>
      <c r="W82" s="88"/>
      <c r="X82" s="88"/>
      <c r="Y82" s="88"/>
      <c r="Z82" s="88"/>
      <c r="AA82" s="89"/>
      <c r="AB82" s="99"/>
      <c r="AC82" s="100"/>
      <c r="AD82" s="100"/>
      <c r="AE82" s="91"/>
      <c r="AF82" s="91"/>
      <c r="AG82" s="90"/>
      <c r="AH82" s="90"/>
      <c r="AI82" s="90"/>
      <c r="AJ82" s="90"/>
      <c r="AK82" s="90"/>
      <c r="AL82" s="90"/>
      <c r="AM82" s="90"/>
      <c r="AN82" s="90"/>
      <c r="AO82" s="91"/>
      <c r="AP82" s="91"/>
      <c r="AQ82" s="91"/>
      <c r="AR82" s="91"/>
      <c r="AS82" s="90"/>
      <c r="AT82" s="90"/>
      <c r="AU82" s="90"/>
      <c r="AV82" s="90"/>
      <c r="AW82" s="91"/>
      <c r="AX82" s="91"/>
      <c r="AY82" s="90"/>
      <c r="AZ82" s="90"/>
      <c r="BA82" s="90"/>
      <c r="BB82" s="90"/>
    </row>
    <row r="83" spans="1:54" s="92" customFormat="1" ht="14.25" x14ac:dyDescent="0.2">
      <c r="A83" s="96"/>
      <c r="B83" s="231" t="s">
        <v>1134</v>
      </c>
      <c r="C83" s="232"/>
      <c r="D83" s="101"/>
      <c r="E83" s="101"/>
      <c r="F83" s="101"/>
      <c r="G83" s="101"/>
      <c r="H83" s="97">
        <v>4384.42</v>
      </c>
      <c r="I83" s="86"/>
      <c r="J83" s="86"/>
      <c r="K83" s="86"/>
      <c r="L83" s="86"/>
      <c r="M83" s="86"/>
      <c r="N83" s="87"/>
      <c r="O83" s="87"/>
      <c r="P83" s="87"/>
      <c r="Q83" s="87"/>
      <c r="R83" s="87"/>
      <c r="S83" s="87"/>
      <c r="T83" s="88"/>
      <c r="U83" s="88"/>
      <c r="V83" s="88"/>
      <c r="W83" s="88"/>
      <c r="X83" s="88"/>
      <c r="Y83" s="88"/>
      <c r="Z83" s="88"/>
      <c r="AA83" s="89"/>
      <c r="AB83" s="99"/>
      <c r="AC83" s="100"/>
      <c r="AD83" s="100"/>
      <c r="AE83" s="91"/>
      <c r="AF83" s="91"/>
      <c r="AG83" s="90"/>
      <c r="AH83" s="90"/>
      <c r="AI83" s="90"/>
      <c r="AJ83" s="90"/>
      <c r="AK83" s="90"/>
      <c r="AL83" s="90"/>
      <c r="AM83" s="90"/>
      <c r="AN83" s="90"/>
      <c r="AO83" s="91"/>
      <c r="AP83" s="91"/>
      <c r="AQ83" s="91"/>
      <c r="AR83" s="91"/>
      <c r="AS83" s="90"/>
      <c r="AT83" s="90"/>
      <c r="AU83" s="90"/>
      <c r="AV83" s="90"/>
      <c r="AW83" s="91"/>
      <c r="AX83" s="91"/>
      <c r="AY83" s="90"/>
      <c r="AZ83" s="90"/>
      <c r="BA83" s="90"/>
      <c r="BB83" s="90"/>
    </row>
    <row r="84" spans="1:54" s="92" customFormat="1" ht="14.25" x14ac:dyDescent="0.2">
      <c r="A84" s="96"/>
      <c r="B84" s="231" t="s">
        <v>1135</v>
      </c>
      <c r="C84" s="232"/>
      <c r="D84" s="101"/>
      <c r="E84" s="101"/>
      <c r="F84" s="101"/>
      <c r="G84" s="101"/>
      <c r="H84" s="97">
        <v>71679.59</v>
      </c>
      <c r="I84" s="86"/>
      <c r="J84" s="86"/>
      <c r="K84" s="86"/>
      <c r="L84" s="86"/>
      <c r="M84" s="86"/>
      <c r="N84" s="87"/>
      <c r="O84" s="87"/>
      <c r="P84" s="87"/>
      <c r="Q84" s="87"/>
      <c r="R84" s="87"/>
      <c r="S84" s="87"/>
      <c r="T84" s="88"/>
      <c r="U84" s="88"/>
      <c r="V84" s="88"/>
      <c r="W84" s="88"/>
      <c r="X84" s="88"/>
      <c r="Y84" s="88"/>
      <c r="Z84" s="88"/>
      <c r="AA84" s="89"/>
      <c r="AB84" s="99"/>
      <c r="AC84" s="100"/>
      <c r="AD84" s="100"/>
      <c r="AE84" s="91"/>
      <c r="AF84" s="91"/>
      <c r="AG84" s="90"/>
      <c r="AH84" s="90"/>
      <c r="AI84" s="90"/>
      <c r="AJ84" s="90"/>
      <c r="AK84" s="90"/>
      <c r="AL84" s="90"/>
      <c r="AM84" s="90"/>
      <c r="AN84" s="90"/>
      <c r="AO84" s="91"/>
      <c r="AP84" s="91"/>
      <c r="AQ84" s="91"/>
      <c r="AR84" s="91"/>
      <c r="AS84" s="90"/>
      <c r="AT84" s="90"/>
      <c r="AU84" s="90"/>
      <c r="AV84" s="90"/>
      <c r="AW84" s="91"/>
      <c r="AX84" s="91"/>
      <c r="AY84" s="90"/>
      <c r="AZ84" s="90"/>
      <c r="BA84" s="90"/>
      <c r="BB84" s="90"/>
    </row>
    <row r="85" spans="1:54" s="92" customFormat="1" ht="14.25" x14ac:dyDescent="0.2">
      <c r="A85" s="96"/>
      <c r="B85" s="231" t="s">
        <v>1136</v>
      </c>
      <c r="C85" s="232"/>
      <c r="D85" s="101"/>
      <c r="E85" s="101"/>
      <c r="F85" s="101"/>
      <c r="G85" s="101"/>
      <c r="H85" s="97">
        <v>5807.07</v>
      </c>
      <c r="I85" s="86"/>
      <c r="J85" s="86"/>
      <c r="K85" s="86"/>
      <c r="L85" s="86"/>
      <c r="M85" s="86"/>
      <c r="N85" s="87"/>
      <c r="O85" s="87"/>
      <c r="P85" s="87"/>
      <c r="Q85" s="87"/>
      <c r="R85" s="87"/>
      <c r="S85" s="87"/>
      <c r="T85" s="88"/>
      <c r="U85" s="88"/>
      <c r="V85" s="88"/>
      <c r="W85" s="88"/>
      <c r="X85" s="88"/>
      <c r="Y85" s="88"/>
      <c r="Z85" s="88"/>
      <c r="AA85" s="89"/>
      <c r="AB85" s="99"/>
      <c r="AC85" s="100"/>
      <c r="AD85" s="100"/>
      <c r="AE85" s="91"/>
      <c r="AF85" s="91"/>
      <c r="AG85" s="90"/>
      <c r="AH85" s="90"/>
      <c r="AI85" s="90"/>
      <c r="AJ85" s="90"/>
      <c r="AK85" s="90"/>
      <c r="AL85" s="90"/>
      <c r="AM85" s="90"/>
      <c r="AN85" s="90"/>
      <c r="AO85" s="91"/>
      <c r="AP85" s="91"/>
      <c r="AQ85" s="91"/>
      <c r="AR85" s="91"/>
      <c r="AS85" s="90"/>
      <c r="AT85" s="90"/>
      <c r="AU85" s="90"/>
      <c r="AV85" s="90"/>
      <c r="AW85" s="91"/>
      <c r="AX85" s="91"/>
      <c r="AY85" s="90"/>
      <c r="AZ85" s="90"/>
      <c r="BA85" s="90"/>
      <c r="BB85" s="90"/>
    </row>
    <row r="86" spans="1:54" s="92" customFormat="1" ht="14.25" x14ac:dyDescent="0.2">
      <c r="A86" s="96"/>
      <c r="B86" s="231" t="s">
        <v>1137</v>
      </c>
      <c r="C86" s="232"/>
      <c r="D86" s="101"/>
      <c r="E86" s="101"/>
      <c r="F86" s="101"/>
      <c r="G86" s="101"/>
      <c r="H86" s="97">
        <v>47797.38</v>
      </c>
      <c r="I86" s="86"/>
      <c r="J86" s="86"/>
      <c r="K86" s="86"/>
      <c r="L86" s="86"/>
      <c r="M86" s="86"/>
      <c r="N86" s="87"/>
      <c r="O86" s="87"/>
      <c r="P86" s="87"/>
      <c r="Q86" s="87"/>
      <c r="R86" s="87"/>
      <c r="S86" s="87"/>
      <c r="T86" s="88"/>
      <c r="U86" s="88"/>
      <c r="V86" s="88"/>
      <c r="W86" s="88"/>
      <c r="X86" s="88"/>
      <c r="Y86" s="88"/>
      <c r="Z86" s="88"/>
      <c r="AA86" s="89"/>
      <c r="AB86" s="99"/>
      <c r="AC86" s="100"/>
      <c r="AD86" s="100"/>
      <c r="AE86" s="91"/>
      <c r="AF86" s="91"/>
      <c r="AG86" s="90"/>
      <c r="AH86" s="90"/>
      <c r="AI86" s="90"/>
      <c r="AJ86" s="90"/>
      <c r="AK86" s="90"/>
      <c r="AL86" s="90"/>
      <c r="AM86" s="90"/>
      <c r="AN86" s="90"/>
      <c r="AO86" s="91"/>
      <c r="AP86" s="91"/>
      <c r="AQ86" s="91"/>
      <c r="AR86" s="91"/>
      <c r="AS86" s="90"/>
      <c r="AT86" s="90"/>
      <c r="AU86" s="90"/>
      <c r="AV86" s="90"/>
      <c r="AW86" s="91"/>
      <c r="AX86" s="91"/>
      <c r="AY86" s="90"/>
      <c r="AZ86" s="90"/>
      <c r="BA86" s="90"/>
      <c r="BB86" s="90"/>
    </row>
    <row r="87" spans="1:54" s="92" customFormat="1" ht="14.25" x14ac:dyDescent="0.2">
      <c r="A87" s="96"/>
      <c r="B87" s="231" t="s">
        <v>1138</v>
      </c>
      <c r="C87" s="232"/>
      <c r="D87" s="101"/>
      <c r="E87" s="101"/>
      <c r="F87" s="101"/>
      <c r="G87" s="101"/>
      <c r="H87" s="97">
        <v>25835.83</v>
      </c>
      <c r="I87" s="86"/>
      <c r="J87" s="86"/>
      <c r="K87" s="86"/>
      <c r="L87" s="86"/>
      <c r="M87" s="86"/>
      <c r="N87" s="87"/>
      <c r="O87" s="87"/>
      <c r="P87" s="87"/>
      <c r="Q87" s="87"/>
      <c r="R87" s="87"/>
      <c r="S87" s="87"/>
      <c r="T87" s="88"/>
      <c r="U87" s="88"/>
      <c r="V87" s="88"/>
      <c r="W87" s="88"/>
      <c r="X87" s="88"/>
      <c r="Y87" s="88"/>
      <c r="Z87" s="88"/>
      <c r="AA87" s="89"/>
      <c r="AB87" s="99"/>
      <c r="AC87" s="100"/>
      <c r="AD87" s="100"/>
      <c r="AE87" s="91"/>
      <c r="AF87" s="91"/>
      <c r="AG87" s="90"/>
      <c r="AH87" s="90"/>
      <c r="AI87" s="90"/>
      <c r="AJ87" s="90"/>
      <c r="AK87" s="90"/>
      <c r="AL87" s="90"/>
      <c r="AM87" s="90"/>
      <c r="AN87" s="90"/>
      <c r="AO87" s="91"/>
      <c r="AP87" s="91"/>
      <c r="AQ87" s="91"/>
      <c r="AR87" s="91"/>
      <c r="AS87" s="90"/>
      <c r="AT87" s="90"/>
      <c r="AU87" s="90"/>
      <c r="AV87" s="90"/>
      <c r="AW87" s="91"/>
      <c r="AX87" s="91"/>
      <c r="AY87" s="90"/>
      <c r="AZ87" s="90"/>
      <c r="BA87" s="90"/>
      <c r="BB87" s="90"/>
    </row>
    <row r="88" spans="1:54" s="92" customFormat="1" ht="14.25" x14ac:dyDescent="0.2">
      <c r="A88" s="96"/>
      <c r="B88" s="231" t="s">
        <v>1139</v>
      </c>
      <c r="C88" s="232"/>
      <c r="D88" s="101"/>
      <c r="E88" s="101"/>
      <c r="F88" s="101"/>
      <c r="G88" s="101"/>
      <c r="H88" s="97">
        <v>402641.29</v>
      </c>
      <c r="I88" s="86"/>
      <c r="J88" s="86"/>
      <c r="K88" s="86"/>
      <c r="L88" s="86"/>
      <c r="M88" s="86"/>
      <c r="N88" s="87"/>
      <c r="O88" s="87"/>
      <c r="P88" s="87"/>
      <c r="Q88" s="87"/>
      <c r="R88" s="87"/>
      <c r="S88" s="87"/>
      <c r="T88" s="88"/>
      <c r="U88" s="88"/>
      <c r="V88" s="88"/>
      <c r="W88" s="88"/>
      <c r="X88" s="88"/>
      <c r="Y88" s="88"/>
      <c r="Z88" s="88"/>
      <c r="AA88" s="89"/>
      <c r="AB88" s="99"/>
      <c r="AC88" s="100"/>
      <c r="AD88" s="100"/>
      <c r="AE88" s="91"/>
      <c r="AF88" s="91"/>
      <c r="AG88" s="90"/>
      <c r="AH88" s="90"/>
      <c r="AI88" s="90"/>
      <c r="AJ88" s="90"/>
      <c r="AK88" s="90"/>
      <c r="AL88" s="90"/>
      <c r="AM88" s="90"/>
      <c r="AN88" s="90"/>
      <c r="AO88" s="91"/>
      <c r="AP88" s="91"/>
      <c r="AQ88" s="91"/>
      <c r="AR88" s="91"/>
      <c r="AS88" s="90"/>
      <c r="AT88" s="90"/>
      <c r="AU88" s="90"/>
      <c r="AV88" s="90"/>
      <c r="AW88" s="91"/>
      <c r="AX88" s="91"/>
      <c r="AY88" s="90"/>
      <c r="AZ88" s="90"/>
      <c r="BA88" s="90"/>
      <c r="BB88" s="90"/>
    </row>
    <row r="89" spans="1:54" s="92" customFormat="1" ht="14.25" x14ac:dyDescent="0.2">
      <c r="A89" s="102"/>
      <c r="B89" s="230" t="s">
        <v>1140</v>
      </c>
      <c r="C89" s="230"/>
      <c r="D89" s="102"/>
      <c r="E89" s="102"/>
      <c r="F89" s="102"/>
      <c r="G89" s="102"/>
      <c r="H89" s="97">
        <v>136015.81</v>
      </c>
      <c r="I89" s="86"/>
      <c r="J89" s="86"/>
      <c r="K89" s="86"/>
      <c r="L89" s="86"/>
      <c r="M89" s="86"/>
      <c r="N89" s="87"/>
      <c r="O89" s="87"/>
      <c r="P89" s="87"/>
      <c r="Q89" s="87"/>
      <c r="R89" s="87"/>
      <c r="S89" s="87"/>
      <c r="T89" s="88"/>
      <c r="U89" s="88"/>
      <c r="V89" s="88"/>
      <c r="W89" s="88"/>
      <c r="X89" s="88"/>
      <c r="Y89" s="88"/>
      <c r="Z89" s="88"/>
      <c r="AA89" s="89"/>
      <c r="AB89" s="99"/>
      <c r="AC89" s="100"/>
      <c r="AD89" s="100"/>
      <c r="AE89" s="91"/>
      <c r="AF89" s="91"/>
      <c r="AG89" s="90"/>
      <c r="AH89" s="90"/>
      <c r="AI89" s="90"/>
      <c r="AJ89" s="90"/>
      <c r="AK89" s="90"/>
      <c r="AL89" s="90"/>
      <c r="AM89" s="90"/>
      <c r="AN89" s="90"/>
      <c r="AO89" s="91"/>
      <c r="AP89" s="91"/>
      <c r="AQ89" s="91"/>
      <c r="AR89" s="91"/>
      <c r="AS89" s="90"/>
      <c r="AT89" s="90"/>
      <c r="AU89" s="90"/>
      <c r="AV89" s="90"/>
      <c r="AW89" s="91"/>
      <c r="AX89" s="91"/>
      <c r="AY89" s="90"/>
      <c r="AZ89" s="90"/>
      <c r="BA89" s="90"/>
      <c r="BB89" s="90"/>
    </row>
  </sheetData>
  <mergeCells count="53"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52:C52"/>
    <mergeCell ref="H22:H23"/>
    <mergeCell ref="A25:H25"/>
    <mergeCell ref="B29:C29"/>
    <mergeCell ref="A30:H30"/>
    <mergeCell ref="B38:C38"/>
    <mergeCell ref="A39:H39"/>
    <mergeCell ref="B44:C44"/>
    <mergeCell ref="A45:H45"/>
    <mergeCell ref="B48:C48"/>
    <mergeCell ref="B49:C49"/>
    <mergeCell ref="A50:H50"/>
    <mergeCell ref="B75:C75"/>
    <mergeCell ref="B53:C53"/>
    <mergeCell ref="A54:H54"/>
    <mergeCell ref="B62:C62"/>
    <mergeCell ref="B63:C63"/>
    <mergeCell ref="A64:H64"/>
    <mergeCell ref="B66:C66"/>
    <mergeCell ref="A67:H67"/>
    <mergeCell ref="B70:C70"/>
    <mergeCell ref="B71:C71"/>
    <mergeCell ref="A72:H72"/>
    <mergeCell ref="B74:C74"/>
    <mergeCell ref="B89:C89"/>
    <mergeCell ref="B88:C88"/>
    <mergeCell ref="A76:H76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6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7A1B3-D0E0-454F-9F6E-5254DCE64BE3}">
  <dimension ref="A1:K64"/>
  <sheetViews>
    <sheetView zoomScale="90" zoomScaleNormal="90" workbookViewId="0">
      <selection activeCell="H7" sqref="H7"/>
    </sheetView>
  </sheetViews>
  <sheetFormatPr defaultRowHeight="15.75" x14ac:dyDescent="0.25"/>
  <cols>
    <col min="1" max="1" width="9.140625" style="140"/>
    <col min="2" max="2" width="50.85546875" style="172" customWidth="1"/>
    <col min="3" max="4" width="18.85546875" style="174" customWidth="1"/>
    <col min="5" max="5" width="18.85546875" style="176" customWidth="1"/>
    <col min="6" max="6" width="18.85546875" style="174" customWidth="1"/>
    <col min="7" max="7" width="22.5703125" style="174" customWidth="1"/>
    <col min="8" max="8" width="18.85546875" style="176" customWidth="1"/>
    <col min="9" max="9" width="28.85546875" style="140" customWidth="1"/>
    <col min="10" max="10" width="11.28515625" style="200" bestFit="1" customWidth="1"/>
    <col min="11" max="11" width="11" style="141" customWidth="1"/>
    <col min="12" max="16384" width="9.140625" style="141"/>
  </cols>
  <sheetData>
    <row r="1" spans="1:11" ht="54" customHeight="1" x14ac:dyDescent="0.25">
      <c r="B1" s="255" t="s">
        <v>4</v>
      </c>
      <c r="C1" s="255"/>
      <c r="D1" s="255"/>
      <c r="E1" s="255"/>
      <c r="F1" s="255"/>
      <c r="G1" s="255"/>
      <c r="H1" s="255"/>
      <c r="I1" s="255"/>
    </row>
    <row r="2" spans="1:11" ht="63.75" customHeight="1" x14ac:dyDescent="0.25">
      <c r="B2" s="256" t="s">
        <v>1205</v>
      </c>
      <c r="C2" s="256"/>
      <c r="D2" s="256"/>
      <c r="E2" s="256"/>
      <c r="F2" s="256"/>
      <c r="G2" s="256"/>
      <c r="H2" s="256"/>
      <c r="I2" s="256"/>
      <c r="K2" s="142"/>
    </row>
    <row r="3" spans="1:11" ht="31.5" x14ac:dyDescent="0.25">
      <c r="A3" s="190"/>
      <c r="B3" s="191" t="s">
        <v>1206</v>
      </c>
      <c r="C3" s="192" t="s">
        <v>1207</v>
      </c>
      <c r="D3" s="192" t="s">
        <v>1208</v>
      </c>
      <c r="E3" s="192" t="s">
        <v>1209</v>
      </c>
      <c r="F3" s="192" t="s">
        <v>1210</v>
      </c>
      <c r="G3" s="192" t="s">
        <v>1211</v>
      </c>
      <c r="H3" s="192" t="s">
        <v>1212</v>
      </c>
      <c r="I3" s="192" t="s">
        <v>1213</v>
      </c>
    </row>
    <row r="4" spans="1:11" ht="38.25" customHeight="1" x14ac:dyDescent="0.25">
      <c r="A4" s="145">
        <v>1</v>
      </c>
      <c r="B4" s="167" t="s">
        <v>276</v>
      </c>
      <c r="C4" s="145" t="s">
        <v>82</v>
      </c>
      <c r="D4" s="173">
        <v>2</v>
      </c>
      <c r="E4" s="175">
        <f>37222721.14/1000</f>
        <v>37222.721140000001</v>
      </c>
      <c r="F4" s="145" t="s">
        <v>1214</v>
      </c>
      <c r="G4" s="145"/>
      <c r="H4" s="182">
        <f>E4*D4</f>
        <v>74445.442280000003</v>
      </c>
      <c r="I4" s="146" t="s">
        <v>1215</v>
      </c>
      <c r="J4" s="201"/>
      <c r="K4" s="147"/>
    </row>
    <row r="5" spans="1:11" ht="38.25" customHeight="1" x14ac:dyDescent="0.25">
      <c r="A5" s="145">
        <v>2</v>
      </c>
      <c r="B5" s="168" t="s">
        <v>288</v>
      </c>
      <c r="C5" s="145" t="s">
        <v>82</v>
      </c>
      <c r="D5" s="144">
        <v>2</v>
      </c>
      <c r="E5" s="175">
        <f>4725256.58/1000</f>
        <v>4725.2565800000002</v>
      </c>
      <c r="F5" s="145" t="s">
        <v>1214</v>
      </c>
      <c r="G5" s="145"/>
      <c r="H5" s="182">
        <f>E5*D5</f>
        <v>9450.5131600000004</v>
      </c>
      <c r="I5" s="146" t="s">
        <v>1215</v>
      </c>
      <c r="J5" s="201"/>
      <c r="K5" s="147"/>
    </row>
    <row r="6" spans="1:11" ht="18.75" customHeight="1" x14ac:dyDescent="0.25">
      <c r="A6" s="145">
        <v>3</v>
      </c>
      <c r="B6" s="169" t="s">
        <v>292</v>
      </c>
      <c r="C6" s="145" t="s">
        <v>82</v>
      </c>
      <c r="D6" s="148">
        <v>2</v>
      </c>
      <c r="E6" s="175">
        <f>469245.46/1000</f>
        <v>469.24546000000004</v>
      </c>
      <c r="F6" s="145" t="s">
        <v>1214</v>
      </c>
      <c r="G6" s="145"/>
      <c r="H6" s="182">
        <f t="shared" ref="H6:H11" si="0">E6*D6</f>
        <v>938.49092000000007</v>
      </c>
      <c r="I6" s="146" t="s">
        <v>1215</v>
      </c>
      <c r="J6" s="201"/>
      <c r="K6" s="147"/>
    </row>
    <row r="7" spans="1:11" ht="21.75" customHeight="1" x14ac:dyDescent="0.25">
      <c r="A7" s="145">
        <v>4</v>
      </c>
      <c r="B7" s="168" t="s">
        <v>295</v>
      </c>
      <c r="C7" s="145" t="s">
        <v>82</v>
      </c>
      <c r="D7" s="148">
        <v>2</v>
      </c>
      <c r="E7" s="175">
        <f>668870.95/1000</f>
        <v>668.87094999999999</v>
      </c>
      <c r="F7" s="145" t="s">
        <v>1214</v>
      </c>
      <c r="G7" s="145"/>
      <c r="H7" s="182">
        <f t="shared" si="0"/>
        <v>1337.7419</v>
      </c>
      <c r="I7" s="146" t="s">
        <v>1215</v>
      </c>
      <c r="J7" s="201"/>
      <c r="K7" s="147"/>
    </row>
    <row r="8" spans="1:11" ht="38.25" customHeight="1" x14ac:dyDescent="0.25">
      <c r="A8" s="145">
        <v>5</v>
      </c>
      <c r="B8" s="168" t="s">
        <v>302</v>
      </c>
      <c r="C8" s="145" t="s">
        <v>82</v>
      </c>
      <c r="D8" s="144">
        <v>2</v>
      </c>
      <c r="E8" s="175">
        <f>3498091.36/1000</f>
        <v>3498.0913599999999</v>
      </c>
      <c r="F8" s="145" t="s">
        <v>1214</v>
      </c>
      <c r="G8" s="145"/>
      <c r="H8" s="182">
        <f t="shared" si="0"/>
        <v>6996.1827199999998</v>
      </c>
      <c r="I8" s="146" t="s">
        <v>1215</v>
      </c>
      <c r="J8" s="201"/>
      <c r="K8" s="147"/>
    </row>
    <row r="9" spans="1:11" ht="18" customHeight="1" x14ac:dyDescent="0.25">
      <c r="A9" s="145">
        <v>6</v>
      </c>
      <c r="B9" s="168" t="s">
        <v>305</v>
      </c>
      <c r="C9" s="145" t="s">
        <v>82</v>
      </c>
      <c r="D9" s="144">
        <v>2</v>
      </c>
      <c r="E9" s="175">
        <f>1362116.44/1000</f>
        <v>1362.11644</v>
      </c>
      <c r="F9" s="145" t="s">
        <v>1214</v>
      </c>
      <c r="G9" s="145"/>
      <c r="H9" s="182">
        <f t="shared" si="0"/>
        <v>2724.23288</v>
      </c>
      <c r="I9" s="146" t="s">
        <v>1215</v>
      </c>
      <c r="J9" s="201"/>
      <c r="K9" s="147"/>
    </row>
    <row r="10" spans="1:11" ht="18" customHeight="1" x14ac:dyDescent="0.25">
      <c r="A10" s="145">
        <v>7</v>
      </c>
      <c r="B10" s="168" t="s">
        <v>308</v>
      </c>
      <c r="C10" s="145" t="s">
        <v>82</v>
      </c>
      <c r="D10" s="144">
        <v>2</v>
      </c>
      <c r="E10" s="175">
        <f>489270.23/1000</f>
        <v>489.27022999999997</v>
      </c>
      <c r="F10" s="145" t="s">
        <v>1214</v>
      </c>
      <c r="G10" s="145"/>
      <c r="H10" s="182">
        <f t="shared" si="0"/>
        <v>978.54045999999994</v>
      </c>
      <c r="I10" s="146" t="s">
        <v>1215</v>
      </c>
      <c r="J10" s="201"/>
      <c r="K10" s="147"/>
    </row>
    <row r="11" spans="1:11" ht="18" customHeight="1" x14ac:dyDescent="0.25">
      <c r="A11" s="145">
        <v>8</v>
      </c>
      <c r="B11" s="170" t="s">
        <v>295</v>
      </c>
      <c r="C11" s="145" t="s">
        <v>82</v>
      </c>
      <c r="D11" s="144">
        <v>2</v>
      </c>
      <c r="E11" s="175">
        <f>668866.78/1000</f>
        <v>668.86678000000006</v>
      </c>
      <c r="F11" s="145" t="s">
        <v>1214</v>
      </c>
      <c r="G11" s="145"/>
      <c r="H11" s="182">
        <f t="shared" si="0"/>
        <v>1337.7335600000001</v>
      </c>
      <c r="I11" s="146" t="s">
        <v>1215</v>
      </c>
      <c r="J11" s="201"/>
      <c r="K11" s="147"/>
    </row>
    <row r="12" spans="1:11" ht="40.5" customHeight="1" x14ac:dyDescent="0.25">
      <c r="A12" s="145">
        <v>9</v>
      </c>
      <c r="B12" s="168" t="s">
        <v>313</v>
      </c>
      <c r="C12" s="145" t="s">
        <v>82</v>
      </c>
      <c r="D12" s="144">
        <v>1</v>
      </c>
      <c r="E12" s="175">
        <f>4393056.45/1000</f>
        <v>4393.05645</v>
      </c>
      <c r="F12" s="145" t="s">
        <v>1214</v>
      </c>
      <c r="G12" s="145"/>
      <c r="H12" s="182">
        <f>E12*D12</f>
        <v>4393.05645</v>
      </c>
      <c r="I12" s="146" t="s">
        <v>1215</v>
      </c>
      <c r="J12" s="201"/>
      <c r="K12" s="147"/>
    </row>
    <row r="13" spans="1:11" ht="22.5" customHeight="1" x14ac:dyDescent="0.25">
      <c r="A13" s="145">
        <v>10</v>
      </c>
      <c r="B13" s="168" t="s">
        <v>295</v>
      </c>
      <c r="C13" s="145" t="s">
        <v>82</v>
      </c>
      <c r="D13" s="144">
        <v>1</v>
      </c>
      <c r="E13" s="175">
        <f>668866.78/1000</f>
        <v>668.86678000000006</v>
      </c>
      <c r="F13" s="145" t="s">
        <v>1214</v>
      </c>
      <c r="G13" s="145"/>
      <c r="H13" s="182">
        <f t="shared" ref="H13:H63" si="1">E13*D13</f>
        <v>668.86678000000006</v>
      </c>
      <c r="I13" s="146" t="s">
        <v>1215</v>
      </c>
      <c r="J13" s="201"/>
      <c r="K13" s="147"/>
    </row>
    <row r="14" spans="1:11" ht="22.5" customHeight="1" x14ac:dyDescent="0.25">
      <c r="A14" s="145">
        <v>11</v>
      </c>
      <c r="B14" s="170" t="s">
        <v>318</v>
      </c>
      <c r="C14" s="145" t="s">
        <v>82</v>
      </c>
      <c r="D14" s="149">
        <v>2</v>
      </c>
      <c r="E14" s="175">
        <f>2566488.37/1000</f>
        <v>2566.48837</v>
      </c>
      <c r="F14" s="145" t="s">
        <v>1214</v>
      </c>
      <c r="G14" s="145"/>
      <c r="H14" s="182">
        <f t="shared" si="1"/>
        <v>5132.9767400000001</v>
      </c>
      <c r="I14" s="146" t="s">
        <v>1215</v>
      </c>
      <c r="J14" s="201"/>
      <c r="K14" s="147"/>
    </row>
    <row r="15" spans="1:11" ht="22.5" customHeight="1" x14ac:dyDescent="0.25">
      <c r="A15" s="145">
        <v>12</v>
      </c>
      <c r="B15" s="170" t="s">
        <v>295</v>
      </c>
      <c r="C15" s="145" t="s">
        <v>82</v>
      </c>
      <c r="D15" s="149">
        <v>2</v>
      </c>
      <c r="E15" s="175">
        <f>668866.78/1000</f>
        <v>668.86678000000006</v>
      </c>
      <c r="F15" s="145" t="s">
        <v>1214</v>
      </c>
      <c r="G15" s="145"/>
      <c r="H15" s="182">
        <f t="shared" si="1"/>
        <v>1337.7335600000001</v>
      </c>
      <c r="I15" s="146" t="s">
        <v>1215</v>
      </c>
      <c r="J15" s="201"/>
      <c r="K15" s="147"/>
    </row>
    <row r="16" spans="1:11" ht="59.25" customHeight="1" x14ac:dyDescent="0.25">
      <c r="A16" s="145">
        <v>13</v>
      </c>
      <c r="B16" s="170" t="s">
        <v>327</v>
      </c>
      <c r="C16" s="145" t="s">
        <v>82</v>
      </c>
      <c r="D16" s="149">
        <v>1</v>
      </c>
      <c r="E16" s="175">
        <f>8223347.94/1000</f>
        <v>8223.3479399999997</v>
      </c>
      <c r="F16" s="145" t="s">
        <v>1214</v>
      </c>
      <c r="G16" s="145"/>
      <c r="H16" s="182">
        <f t="shared" si="1"/>
        <v>8223.3479399999997</v>
      </c>
      <c r="I16" s="146" t="s">
        <v>1215</v>
      </c>
      <c r="J16" s="201"/>
      <c r="K16" s="147"/>
    </row>
    <row r="17" spans="1:10" ht="21.75" customHeight="1" x14ac:dyDescent="0.25">
      <c r="A17" s="145">
        <v>14</v>
      </c>
      <c r="B17" s="170" t="s">
        <v>292</v>
      </c>
      <c r="C17" s="145" t="s">
        <v>82</v>
      </c>
      <c r="D17" s="149">
        <v>1</v>
      </c>
      <c r="E17" s="175">
        <f>4638685.46/1000</f>
        <v>4638.6854599999997</v>
      </c>
      <c r="F17" s="145" t="s">
        <v>1214</v>
      </c>
      <c r="G17" s="145"/>
      <c r="H17" s="182">
        <f t="shared" si="1"/>
        <v>4638.6854599999997</v>
      </c>
      <c r="I17" s="146" t="s">
        <v>1215</v>
      </c>
    </row>
    <row r="18" spans="1:10" ht="21.75" customHeight="1" x14ac:dyDescent="0.25">
      <c r="A18" s="145">
        <v>15</v>
      </c>
      <c r="B18" s="170" t="s">
        <v>295</v>
      </c>
      <c r="C18" s="145" t="s">
        <v>82</v>
      </c>
      <c r="D18" s="149">
        <v>1</v>
      </c>
      <c r="E18" s="175">
        <f>668866.78/1000</f>
        <v>668.86678000000006</v>
      </c>
      <c r="F18" s="145" t="s">
        <v>1214</v>
      </c>
      <c r="G18" s="145"/>
      <c r="H18" s="182">
        <f t="shared" si="1"/>
        <v>668.86678000000006</v>
      </c>
      <c r="I18" s="146" t="s">
        <v>1215</v>
      </c>
    </row>
    <row r="19" spans="1:10" ht="21.75" customHeight="1" x14ac:dyDescent="0.25">
      <c r="A19" s="145">
        <v>16</v>
      </c>
      <c r="B19" s="170" t="s">
        <v>363</v>
      </c>
      <c r="C19" s="145" t="s">
        <v>82</v>
      </c>
      <c r="D19" s="149">
        <v>1</v>
      </c>
      <c r="E19" s="175">
        <f>24764731.82/1000</f>
        <v>24764.731820000001</v>
      </c>
      <c r="F19" s="149" t="s">
        <v>1230</v>
      </c>
      <c r="G19" s="145"/>
      <c r="H19" s="182">
        <f t="shared" si="1"/>
        <v>24764.731820000001</v>
      </c>
      <c r="I19" s="146" t="s">
        <v>1215</v>
      </c>
    </row>
    <row r="20" spans="1:10" ht="21.75" customHeight="1" x14ac:dyDescent="0.25">
      <c r="A20" s="145">
        <v>17</v>
      </c>
      <c r="B20" s="170" t="s">
        <v>367</v>
      </c>
      <c r="C20" s="145" t="s">
        <v>82</v>
      </c>
      <c r="D20" s="149">
        <v>1</v>
      </c>
      <c r="E20" s="175">
        <f>775635.71/1000</f>
        <v>775.63571000000002</v>
      </c>
      <c r="F20" s="149" t="s">
        <v>1230</v>
      </c>
      <c r="G20" s="145"/>
      <c r="H20" s="182">
        <f t="shared" si="1"/>
        <v>775.63571000000002</v>
      </c>
      <c r="I20" s="146" t="s">
        <v>1215</v>
      </c>
    </row>
    <row r="21" spans="1:10" ht="21.75" customHeight="1" x14ac:dyDescent="0.25">
      <c r="A21" s="145">
        <v>18</v>
      </c>
      <c r="B21" s="171" t="s">
        <v>370</v>
      </c>
      <c r="C21" s="145" t="s">
        <v>82</v>
      </c>
      <c r="D21" s="149">
        <v>1</v>
      </c>
      <c r="E21" s="175">
        <f>986296.67/1000</f>
        <v>986.29667000000006</v>
      </c>
      <c r="F21" s="149" t="s">
        <v>1230</v>
      </c>
      <c r="G21" s="145"/>
      <c r="H21" s="182">
        <f t="shared" si="1"/>
        <v>986.29667000000006</v>
      </c>
      <c r="I21" s="146" t="s">
        <v>1215</v>
      </c>
    </row>
    <row r="22" spans="1:10" ht="21.75" customHeight="1" x14ac:dyDescent="0.25">
      <c r="A22" s="145">
        <v>19</v>
      </c>
      <c r="B22" s="171" t="s">
        <v>373</v>
      </c>
      <c r="C22" s="145" t="s">
        <v>82</v>
      </c>
      <c r="D22" s="149">
        <v>1</v>
      </c>
      <c r="E22" s="175">
        <f>173224.6/1000</f>
        <v>173.22460000000001</v>
      </c>
      <c r="F22" s="149" t="s">
        <v>1230</v>
      </c>
      <c r="G22" s="145"/>
      <c r="H22" s="182">
        <f t="shared" si="1"/>
        <v>173.22460000000001</v>
      </c>
      <c r="I22" s="146" t="s">
        <v>1215</v>
      </c>
    </row>
    <row r="23" spans="1:10" ht="21.75" customHeight="1" x14ac:dyDescent="0.25">
      <c r="A23" s="145">
        <v>20</v>
      </c>
      <c r="B23" s="171" t="s">
        <v>376</v>
      </c>
      <c r="C23" s="145" t="s">
        <v>82</v>
      </c>
      <c r="D23" s="149">
        <v>1</v>
      </c>
      <c r="E23" s="175">
        <f>286577.08/1000</f>
        <v>286.57708000000002</v>
      </c>
      <c r="F23" s="149" t="s">
        <v>1230</v>
      </c>
      <c r="G23" s="145"/>
      <c r="H23" s="182">
        <f t="shared" si="1"/>
        <v>286.57708000000002</v>
      </c>
      <c r="I23" s="146" t="s">
        <v>1215</v>
      </c>
    </row>
    <row r="24" spans="1:10" ht="21.75" customHeight="1" x14ac:dyDescent="0.25">
      <c r="A24" s="145">
        <v>21</v>
      </c>
      <c r="B24" s="171" t="s">
        <v>379</v>
      </c>
      <c r="C24" s="145" t="s">
        <v>82</v>
      </c>
      <c r="D24" s="149">
        <v>1</v>
      </c>
      <c r="E24" s="175">
        <f>331790.48/1000</f>
        <v>331.79048</v>
      </c>
      <c r="F24" s="149" t="s">
        <v>1230</v>
      </c>
      <c r="G24" s="145"/>
      <c r="H24" s="182">
        <f t="shared" si="1"/>
        <v>331.79048</v>
      </c>
      <c r="I24" s="146" t="s">
        <v>1215</v>
      </c>
    </row>
    <row r="25" spans="1:10" ht="21.75" customHeight="1" x14ac:dyDescent="0.25">
      <c r="A25" s="145">
        <v>22</v>
      </c>
      <c r="B25" s="171" t="s">
        <v>382</v>
      </c>
      <c r="C25" s="145" t="s">
        <v>82</v>
      </c>
      <c r="D25" s="149">
        <v>1</v>
      </c>
      <c r="E25" s="175">
        <f>170147.55/1000</f>
        <v>170.14755</v>
      </c>
      <c r="F25" s="149" t="s">
        <v>1230</v>
      </c>
      <c r="G25" s="145"/>
      <c r="H25" s="182">
        <f t="shared" si="1"/>
        <v>170.14755</v>
      </c>
      <c r="I25" s="146" t="s">
        <v>1215</v>
      </c>
      <c r="J25" s="202"/>
    </row>
    <row r="26" spans="1:10" ht="21.75" customHeight="1" x14ac:dyDescent="0.25">
      <c r="A26" s="145">
        <v>23</v>
      </c>
      <c r="B26" s="171" t="s">
        <v>385</v>
      </c>
      <c r="C26" s="145" t="s">
        <v>82</v>
      </c>
      <c r="D26" s="149">
        <v>1</v>
      </c>
      <c r="E26" s="175">
        <f>56643.93/1000</f>
        <v>56.643929999999997</v>
      </c>
      <c r="F26" s="149" t="s">
        <v>1230</v>
      </c>
      <c r="G26" s="145"/>
      <c r="H26" s="182">
        <f t="shared" si="1"/>
        <v>56.643929999999997</v>
      </c>
      <c r="I26" s="146" t="s">
        <v>1215</v>
      </c>
      <c r="J26" s="202"/>
    </row>
    <row r="27" spans="1:10" ht="36" customHeight="1" x14ac:dyDescent="0.25">
      <c r="A27" s="145">
        <v>24</v>
      </c>
      <c r="B27" s="171" t="s">
        <v>388</v>
      </c>
      <c r="C27" s="145" t="s">
        <v>82</v>
      </c>
      <c r="D27" s="149">
        <v>1</v>
      </c>
      <c r="E27" s="175">
        <f>184141.81/1000</f>
        <v>184.14180999999999</v>
      </c>
      <c r="F27" s="149" t="s">
        <v>1230</v>
      </c>
      <c r="G27" s="145"/>
      <c r="H27" s="182">
        <f t="shared" si="1"/>
        <v>184.14180999999999</v>
      </c>
      <c r="I27" s="146" t="s">
        <v>1215</v>
      </c>
      <c r="J27" s="202"/>
    </row>
    <row r="28" spans="1:10" ht="96.75" customHeight="1" x14ac:dyDescent="0.25">
      <c r="A28" s="145">
        <v>25</v>
      </c>
      <c r="B28" s="171" t="s">
        <v>395</v>
      </c>
      <c r="C28" s="145" t="s">
        <v>82</v>
      </c>
      <c r="D28" s="149">
        <v>1</v>
      </c>
      <c r="E28" s="175">
        <f>69912338.12/1000</f>
        <v>69912.33812</v>
      </c>
      <c r="F28" s="149" t="s">
        <v>1230</v>
      </c>
      <c r="G28" s="145"/>
      <c r="H28" s="182">
        <f t="shared" si="1"/>
        <v>69912.33812</v>
      </c>
      <c r="I28" s="146" t="s">
        <v>1215</v>
      </c>
      <c r="J28" s="202"/>
    </row>
    <row r="29" spans="1:10" ht="78" customHeight="1" x14ac:dyDescent="0.25">
      <c r="A29" s="145">
        <v>26</v>
      </c>
      <c r="B29" s="171" t="s">
        <v>398</v>
      </c>
      <c r="C29" s="145" t="s">
        <v>82</v>
      </c>
      <c r="D29" s="149">
        <v>1</v>
      </c>
      <c r="E29" s="175">
        <f>4697261.47/1000</f>
        <v>4697.2614699999995</v>
      </c>
      <c r="F29" s="149" t="s">
        <v>1230</v>
      </c>
      <c r="G29" s="145"/>
      <c r="H29" s="182">
        <f t="shared" si="1"/>
        <v>4697.2614699999995</v>
      </c>
      <c r="I29" s="146" t="s">
        <v>1215</v>
      </c>
      <c r="J29" s="202"/>
    </row>
    <row r="30" spans="1:10" ht="24.75" customHeight="1" x14ac:dyDescent="0.25">
      <c r="A30" s="145">
        <v>27</v>
      </c>
      <c r="B30" s="171" t="s">
        <v>401</v>
      </c>
      <c r="C30" s="145" t="s">
        <v>82</v>
      </c>
      <c r="D30" s="149">
        <v>1</v>
      </c>
      <c r="E30" s="175">
        <f>3090329.51/1000</f>
        <v>3090.3295099999996</v>
      </c>
      <c r="F30" s="149" t="s">
        <v>1230</v>
      </c>
      <c r="G30" s="145"/>
      <c r="H30" s="182">
        <f t="shared" si="1"/>
        <v>3090.3295099999996</v>
      </c>
      <c r="I30" s="146" t="s">
        <v>1215</v>
      </c>
      <c r="J30" s="203"/>
    </row>
    <row r="31" spans="1:10" x14ac:dyDescent="0.25">
      <c r="A31" s="145">
        <v>28</v>
      </c>
      <c r="B31" s="171" t="s">
        <v>404</v>
      </c>
      <c r="C31" s="145" t="s">
        <v>82</v>
      </c>
      <c r="D31" s="149">
        <v>1</v>
      </c>
      <c r="E31" s="175">
        <f>569387.07/1000</f>
        <v>569.38706999999999</v>
      </c>
      <c r="F31" s="149" t="s">
        <v>1230</v>
      </c>
      <c r="G31" s="145"/>
      <c r="H31" s="182">
        <f t="shared" si="1"/>
        <v>569.38706999999999</v>
      </c>
      <c r="I31" s="146" t="s">
        <v>1215</v>
      </c>
    </row>
    <row r="32" spans="1:10" x14ac:dyDescent="0.25">
      <c r="A32" s="145">
        <v>29</v>
      </c>
      <c r="B32" s="171" t="s">
        <v>363</v>
      </c>
      <c r="C32" s="145" t="s">
        <v>82</v>
      </c>
      <c r="D32" s="149">
        <v>1</v>
      </c>
      <c r="E32" s="175">
        <f>22500609.15/1000</f>
        <v>22500.60915</v>
      </c>
      <c r="F32" s="149" t="s">
        <v>1230</v>
      </c>
      <c r="G32" s="145"/>
      <c r="H32" s="182">
        <f t="shared" si="1"/>
        <v>22500.60915</v>
      </c>
      <c r="I32" s="146" t="s">
        <v>1215</v>
      </c>
    </row>
    <row r="33" spans="1:10" x14ac:dyDescent="0.25">
      <c r="A33" s="145">
        <v>30</v>
      </c>
      <c r="B33" s="171" t="s">
        <v>367</v>
      </c>
      <c r="C33" s="145" t="s">
        <v>82</v>
      </c>
      <c r="D33" s="149">
        <v>1</v>
      </c>
      <c r="E33" s="175">
        <f>887413.19/1000</f>
        <v>887.41318999999999</v>
      </c>
      <c r="F33" s="149" t="s">
        <v>1230</v>
      </c>
      <c r="G33" s="145"/>
      <c r="H33" s="182">
        <f t="shared" si="1"/>
        <v>887.41318999999999</v>
      </c>
      <c r="I33" s="146" t="s">
        <v>1215</v>
      </c>
    </row>
    <row r="34" spans="1:10" x14ac:dyDescent="0.25">
      <c r="A34" s="145">
        <v>31</v>
      </c>
      <c r="B34" s="171" t="s">
        <v>379</v>
      </c>
      <c r="C34" s="145" t="s">
        <v>82</v>
      </c>
      <c r="D34" s="149">
        <v>1</v>
      </c>
      <c r="E34" s="175">
        <f>331790.48/1000</f>
        <v>331.79048</v>
      </c>
      <c r="F34" s="149" t="s">
        <v>1230</v>
      </c>
      <c r="G34" s="145"/>
      <c r="H34" s="182">
        <f t="shared" si="1"/>
        <v>331.79048</v>
      </c>
      <c r="I34" s="146" t="s">
        <v>1215</v>
      </c>
    </row>
    <row r="35" spans="1:10" x14ac:dyDescent="0.25">
      <c r="A35" s="145">
        <v>32</v>
      </c>
      <c r="B35" s="171" t="s">
        <v>376</v>
      </c>
      <c r="C35" s="145" t="s">
        <v>82</v>
      </c>
      <c r="D35" s="149">
        <v>1</v>
      </c>
      <c r="E35" s="175">
        <f>286577.08/1000</f>
        <v>286.57708000000002</v>
      </c>
      <c r="F35" s="149" t="s">
        <v>1230</v>
      </c>
      <c r="G35" s="145"/>
      <c r="H35" s="182">
        <f t="shared" si="1"/>
        <v>286.57708000000002</v>
      </c>
      <c r="I35" s="146" t="s">
        <v>1215</v>
      </c>
    </row>
    <row r="36" spans="1:10" x14ac:dyDescent="0.25">
      <c r="A36" s="145">
        <v>33</v>
      </c>
      <c r="B36" s="171" t="s">
        <v>385</v>
      </c>
      <c r="C36" s="145" t="s">
        <v>82</v>
      </c>
      <c r="D36" s="149">
        <v>1</v>
      </c>
      <c r="E36" s="175">
        <f>56643.93/1000</f>
        <v>56.643929999999997</v>
      </c>
      <c r="F36" s="149" t="s">
        <v>1230</v>
      </c>
      <c r="G36" s="145"/>
      <c r="H36" s="182">
        <f t="shared" si="1"/>
        <v>56.643929999999997</v>
      </c>
      <c r="I36" s="146" t="s">
        <v>1215</v>
      </c>
    </row>
    <row r="37" spans="1:10" x14ac:dyDescent="0.25">
      <c r="A37" s="145">
        <v>34</v>
      </c>
      <c r="B37" s="171" t="s">
        <v>421</v>
      </c>
      <c r="C37" s="145" t="s">
        <v>82</v>
      </c>
      <c r="D37" s="149">
        <v>1</v>
      </c>
      <c r="E37" s="175">
        <f>165318.3/1000</f>
        <v>165.31829999999999</v>
      </c>
      <c r="F37" s="149" t="s">
        <v>1230</v>
      </c>
      <c r="G37" s="145"/>
      <c r="H37" s="182">
        <f t="shared" si="1"/>
        <v>165.31829999999999</v>
      </c>
      <c r="I37" s="146" t="s">
        <v>1215</v>
      </c>
    </row>
    <row r="38" spans="1:10" x14ac:dyDescent="0.25">
      <c r="A38" s="145">
        <v>35</v>
      </c>
      <c r="B38" s="171" t="s">
        <v>424</v>
      </c>
      <c r="C38" s="145" t="s">
        <v>82</v>
      </c>
      <c r="D38" s="149">
        <v>1</v>
      </c>
      <c r="E38" s="175">
        <f>122490.85/1000</f>
        <v>122.49085000000001</v>
      </c>
      <c r="F38" s="149" t="s">
        <v>1230</v>
      </c>
      <c r="G38" s="145"/>
      <c r="H38" s="182">
        <f t="shared" si="1"/>
        <v>122.49085000000001</v>
      </c>
      <c r="I38" s="146" t="s">
        <v>1215</v>
      </c>
    </row>
    <row r="39" spans="1:10" x14ac:dyDescent="0.25">
      <c r="A39" s="145">
        <v>36</v>
      </c>
      <c r="B39" s="171" t="s">
        <v>427</v>
      </c>
      <c r="C39" s="145" t="s">
        <v>82</v>
      </c>
      <c r="D39" s="149">
        <v>1</v>
      </c>
      <c r="E39" s="175">
        <f>184141.81/1000</f>
        <v>184.14180999999999</v>
      </c>
      <c r="F39" s="149" t="s">
        <v>1230</v>
      </c>
      <c r="G39" s="145"/>
      <c r="H39" s="182">
        <f t="shared" si="1"/>
        <v>184.14180999999999</v>
      </c>
      <c r="I39" s="146" t="s">
        <v>1215</v>
      </c>
    </row>
    <row r="40" spans="1:10" ht="33" customHeight="1" x14ac:dyDescent="0.25">
      <c r="A40" s="145">
        <v>37</v>
      </c>
      <c r="B40" s="178" t="s">
        <v>456</v>
      </c>
      <c r="C40" s="179" t="s">
        <v>1231</v>
      </c>
      <c r="D40" s="179">
        <v>1</v>
      </c>
      <c r="E40" s="180">
        <f>5000000/1000</f>
        <v>5000</v>
      </c>
      <c r="F40" s="181" t="s">
        <v>1230</v>
      </c>
      <c r="G40" s="145"/>
      <c r="H40" s="193">
        <f t="shared" si="1"/>
        <v>5000</v>
      </c>
      <c r="I40" s="146" t="s">
        <v>1215</v>
      </c>
      <c r="J40" s="202">
        <f>SUM(H4:H40)</f>
        <v>258805.90219999992</v>
      </c>
    </row>
    <row r="41" spans="1:10" ht="15.75" customHeight="1" x14ac:dyDescent="0.25">
      <c r="A41" s="145">
        <v>38</v>
      </c>
      <c r="B41" s="166" t="s">
        <v>244</v>
      </c>
      <c r="C41" s="145" t="s">
        <v>82</v>
      </c>
      <c r="D41" s="194">
        <v>2</v>
      </c>
      <c r="E41" s="165">
        <f>3000000/1000</f>
        <v>3000</v>
      </c>
      <c r="F41" s="181" t="s">
        <v>1230</v>
      </c>
      <c r="G41" s="145"/>
      <c r="H41" s="193">
        <f t="shared" si="1"/>
        <v>6000</v>
      </c>
      <c r="I41" s="146" t="s">
        <v>1215</v>
      </c>
    </row>
    <row r="42" spans="1:10" x14ac:dyDescent="0.25">
      <c r="A42" s="145">
        <v>39</v>
      </c>
      <c r="B42" s="166" t="s">
        <v>490</v>
      </c>
      <c r="C42" s="145" t="s">
        <v>82</v>
      </c>
      <c r="D42" s="184">
        <v>2</v>
      </c>
      <c r="E42" s="165">
        <f>206020.37/1000</f>
        <v>206.02036999999999</v>
      </c>
      <c r="F42" s="145" t="s">
        <v>1241</v>
      </c>
      <c r="G42" s="145"/>
      <c r="H42" s="193">
        <f t="shared" si="1"/>
        <v>412.04073999999997</v>
      </c>
      <c r="I42" s="146" t="s">
        <v>1215</v>
      </c>
    </row>
    <row r="43" spans="1:10" ht="30" x14ac:dyDescent="0.25">
      <c r="A43" s="145">
        <v>40</v>
      </c>
      <c r="B43" s="166" t="s">
        <v>493</v>
      </c>
      <c r="C43" s="145" t="s">
        <v>82</v>
      </c>
      <c r="D43" s="184">
        <v>1</v>
      </c>
      <c r="E43" s="165">
        <f>186452.15/1000</f>
        <v>186.45214999999999</v>
      </c>
      <c r="F43" s="145" t="s">
        <v>1241</v>
      </c>
      <c r="G43" s="145"/>
      <c r="H43" s="193">
        <f t="shared" si="1"/>
        <v>186.45214999999999</v>
      </c>
      <c r="I43" s="146" t="s">
        <v>1215</v>
      </c>
    </row>
    <row r="44" spans="1:10" ht="30" x14ac:dyDescent="0.25">
      <c r="A44" s="145">
        <v>41</v>
      </c>
      <c r="B44" s="166" t="s">
        <v>496</v>
      </c>
      <c r="C44" s="145" t="s">
        <v>82</v>
      </c>
      <c r="D44" s="184">
        <v>1</v>
      </c>
      <c r="E44" s="165">
        <f>190366.21/1000</f>
        <v>190.36621</v>
      </c>
      <c r="F44" s="145" t="s">
        <v>1241</v>
      </c>
      <c r="G44" s="145"/>
      <c r="H44" s="193">
        <f t="shared" si="1"/>
        <v>190.36621</v>
      </c>
      <c r="I44" s="146" t="s">
        <v>1215</v>
      </c>
    </row>
    <row r="45" spans="1:10" x14ac:dyDescent="0.25">
      <c r="A45" s="145">
        <v>42</v>
      </c>
      <c r="B45" s="166" t="s">
        <v>424</v>
      </c>
      <c r="C45" s="145" t="s">
        <v>82</v>
      </c>
      <c r="D45" s="184">
        <v>1</v>
      </c>
      <c r="E45" s="165">
        <f>122490.85/1000</f>
        <v>122.49085000000001</v>
      </c>
      <c r="F45" s="145" t="s">
        <v>1241</v>
      </c>
      <c r="G45" s="145"/>
      <c r="H45" s="193">
        <f t="shared" si="1"/>
        <v>122.49085000000001</v>
      </c>
      <c r="I45" s="146" t="s">
        <v>1215</v>
      </c>
    </row>
    <row r="46" spans="1:10" x14ac:dyDescent="0.25">
      <c r="A46" s="145">
        <v>43</v>
      </c>
      <c r="B46" s="166" t="s">
        <v>502</v>
      </c>
      <c r="C46" s="145" t="s">
        <v>82</v>
      </c>
      <c r="D46" s="184">
        <v>1</v>
      </c>
      <c r="E46" s="165">
        <f>4362315.17/1000</f>
        <v>4362.3151699999999</v>
      </c>
      <c r="F46" s="145" t="s">
        <v>1241</v>
      </c>
      <c r="G46" s="145"/>
      <c r="H46" s="193">
        <f t="shared" si="1"/>
        <v>4362.3151699999999</v>
      </c>
      <c r="I46" s="146" t="s">
        <v>1215</v>
      </c>
    </row>
    <row r="47" spans="1:10" x14ac:dyDescent="0.25">
      <c r="A47" s="145">
        <v>44</v>
      </c>
      <c r="B47" s="166" t="s">
        <v>373</v>
      </c>
      <c r="C47" s="145" t="s">
        <v>82</v>
      </c>
      <c r="D47" s="184">
        <v>1</v>
      </c>
      <c r="E47" s="165">
        <f>173224.6/1000</f>
        <v>173.22460000000001</v>
      </c>
      <c r="F47" s="145" t="s">
        <v>1241</v>
      </c>
      <c r="G47" s="145"/>
      <c r="H47" s="193">
        <f t="shared" si="1"/>
        <v>173.22460000000001</v>
      </c>
      <c r="I47" s="146" t="s">
        <v>1215</v>
      </c>
    </row>
    <row r="48" spans="1:10" x14ac:dyDescent="0.25">
      <c r="A48" s="145">
        <v>45</v>
      </c>
      <c r="B48" s="166" t="s">
        <v>506</v>
      </c>
      <c r="C48" s="145" t="s">
        <v>82</v>
      </c>
      <c r="D48" s="184">
        <v>1</v>
      </c>
      <c r="E48" s="165">
        <f>9669096.05/1000</f>
        <v>9669.0960500000001</v>
      </c>
      <c r="F48" s="145" t="s">
        <v>1241</v>
      </c>
      <c r="G48" s="145"/>
      <c r="H48" s="193">
        <f t="shared" si="1"/>
        <v>9669.0960500000001</v>
      </c>
      <c r="I48" s="146" t="s">
        <v>1215</v>
      </c>
      <c r="J48" s="202">
        <f>SUM(H42:H48)</f>
        <v>15115.985769999999</v>
      </c>
    </row>
    <row r="49" spans="1:10" x14ac:dyDescent="0.25">
      <c r="A49" s="145">
        <v>46</v>
      </c>
      <c r="B49" s="166" t="s">
        <v>529</v>
      </c>
      <c r="C49" s="145" t="s">
        <v>82</v>
      </c>
      <c r="D49" s="184">
        <v>1</v>
      </c>
      <c r="E49" s="165">
        <f>1339432.6/1000</f>
        <v>1339.4326000000001</v>
      </c>
      <c r="F49" s="145" t="s">
        <v>1241</v>
      </c>
      <c r="G49" s="145"/>
      <c r="H49" s="193">
        <f t="shared" si="1"/>
        <v>1339.4326000000001</v>
      </c>
      <c r="I49" s="146" t="s">
        <v>1215</v>
      </c>
    </row>
    <row r="50" spans="1:10" ht="30" x14ac:dyDescent="0.25">
      <c r="A50" s="145">
        <v>47</v>
      </c>
      <c r="B50" s="166" t="s">
        <v>531</v>
      </c>
      <c r="C50" s="145" t="s">
        <v>82</v>
      </c>
      <c r="D50" s="184">
        <v>2</v>
      </c>
      <c r="E50" s="165">
        <f>2449546/1000</f>
        <v>2449.5459999999998</v>
      </c>
      <c r="F50" s="145" t="s">
        <v>1241</v>
      </c>
      <c r="G50" s="145"/>
      <c r="H50" s="193">
        <f t="shared" si="1"/>
        <v>4899.0919999999996</v>
      </c>
      <c r="I50" s="146" t="s">
        <v>1215</v>
      </c>
    </row>
    <row r="51" spans="1:10" x14ac:dyDescent="0.25">
      <c r="A51" s="145">
        <v>48</v>
      </c>
      <c r="B51" s="166" t="s">
        <v>533</v>
      </c>
      <c r="C51" s="145" t="s">
        <v>82</v>
      </c>
      <c r="D51" s="184">
        <v>2</v>
      </c>
      <c r="E51" s="165">
        <f>1553116.4/1000</f>
        <v>1553.1163999999999</v>
      </c>
      <c r="F51" s="145" t="s">
        <v>1241</v>
      </c>
      <c r="G51" s="145"/>
      <c r="H51" s="182">
        <f t="shared" si="1"/>
        <v>3106.2327999999998</v>
      </c>
      <c r="I51" s="146" t="s">
        <v>1215</v>
      </c>
    </row>
    <row r="52" spans="1:10" x14ac:dyDescent="0.25">
      <c r="A52" s="145">
        <v>49</v>
      </c>
      <c r="B52" s="166" t="s">
        <v>536</v>
      </c>
      <c r="C52" s="145" t="s">
        <v>82</v>
      </c>
      <c r="D52" s="184">
        <v>1</v>
      </c>
      <c r="E52" s="165">
        <f>2449546/1000</f>
        <v>2449.5459999999998</v>
      </c>
      <c r="F52" s="145" t="s">
        <v>1241</v>
      </c>
      <c r="G52" s="145"/>
      <c r="H52" s="182">
        <f t="shared" si="1"/>
        <v>2449.5459999999998</v>
      </c>
      <c r="I52" s="146" t="s">
        <v>1215</v>
      </c>
    </row>
    <row r="53" spans="1:10" x14ac:dyDescent="0.25">
      <c r="A53" s="145">
        <v>50</v>
      </c>
      <c r="B53" s="166" t="s">
        <v>538</v>
      </c>
      <c r="C53" s="145" t="s">
        <v>82</v>
      </c>
      <c r="D53" s="184">
        <v>1</v>
      </c>
      <c r="E53" s="165">
        <f>979818.4/1000</f>
        <v>979.8184</v>
      </c>
      <c r="F53" s="145" t="s">
        <v>1241</v>
      </c>
      <c r="G53" s="145"/>
      <c r="H53" s="182">
        <f t="shared" si="1"/>
        <v>979.8184</v>
      </c>
      <c r="I53" s="146" t="s">
        <v>1215</v>
      </c>
    </row>
    <row r="54" spans="1:10" x14ac:dyDescent="0.25">
      <c r="A54" s="145">
        <v>51</v>
      </c>
      <c r="B54" s="166" t="s">
        <v>540</v>
      </c>
      <c r="C54" s="145" t="s">
        <v>82</v>
      </c>
      <c r="D54" s="184">
        <v>1</v>
      </c>
      <c r="E54" s="165">
        <f>7001021.36/1000</f>
        <v>7001.0213600000006</v>
      </c>
      <c r="F54" s="145" t="s">
        <v>1241</v>
      </c>
      <c r="G54" s="145"/>
      <c r="H54" s="182">
        <f t="shared" si="1"/>
        <v>7001.0213600000006</v>
      </c>
      <c r="I54" s="146" t="s">
        <v>1215</v>
      </c>
    </row>
    <row r="55" spans="1:10" x14ac:dyDescent="0.25">
      <c r="A55" s="145">
        <v>52</v>
      </c>
      <c r="B55" s="166" t="s">
        <v>542</v>
      </c>
      <c r="C55" s="145" t="s">
        <v>82</v>
      </c>
      <c r="D55" s="184">
        <v>1</v>
      </c>
      <c r="E55" s="165">
        <f>711557.67/1000</f>
        <v>711.55767000000003</v>
      </c>
      <c r="F55" s="145" t="s">
        <v>1241</v>
      </c>
      <c r="G55" s="145"/>
      <c r="H55" s="182">
        <f t="shared" si="1"/>
        <v>711.55767000000003</v>
      </c>
      <c r="I55" s="146" t="s">
        <v>1215</v>
      </c>
      <c r="J55" s="202">
        <f>SUM(H49:H55)</f>
        <v>20486.700829999998</v>
      </c>
    </row>
    <row r="56" spans="1:10" x14ac:dyDescent="0.25">
      <c r="A56" s="145">
        <v>53</v>
      </c>
      <c r="B56" s="166" t="s">
        <v>562</v>
      </c>
      <c r="C56" s="145" t="s">
        <v>82</v>
      </c>
      <c r="D56" s="184">
        <v>2</v>
      </c>
      <c r="E56" s="165">
        <f>1876248/1000</f>
        <v>1876.248</v>
      </c>
      <c r="F56" s="145" t="s">
        <v>1241</v>
      </c>
      <c r="G56" s="145"/>
      <c r="H56" s="182">
        <f t="shared" si="1"/>
        <v>3752.4960000000001</v>
      </c>
      <c r="I56" s="146" t="s">
        <v>1215</v>
      </c>
    </row>
    <row r="57" spans="1:10" x14ac:dyDescent="0.25">
      <c r="A57" s="145">
        <v>54</v>
      </c>
      <c r="B57" s="166" t="s">
        <v>566</v>
      </c>
      <c r="C57" s="145" t="s">
        <v>82</v>
      </c>
      <c r="D57" s="184">
        <v>1</v>
      </c>
      <c r="E57" s="165">
        <f>1500000/1000</f>
        <v>1500</v>
      </c>
      <c r="F57" s="145" t="s">
        <v>1241</v>
      </c>
      <c r="G57" s="145"/>
      <c r="H57" s="182">
        <f t="shared" si="1"/>
        <v>1500</v>
      </c>
      <c r="I57" s="146" t="s">
        <v>1215</v>
      </c>
      <c r="J57" s="202">
        <f>SUM(H56:H57)</f>
        <v>5252.4960000000001</v>
      </c>
    </row>
    <row r="58" spans="1:10" x14ac:dyDescent="0.25">
      <c r="A58" s="145">
        <v>55</v>
      </c>
      <c r="B58" s="164" t="s">
        <v>580</v>
      </c>
      <c r="C58" s="145" t="s">
        <v>82</v>
      </c>
      <c r="D58" s="184">
        <v>1</v>
      </c>
      <c r="E58" s="165">
        <f>4252828.8/1000</f>
        <v>4252.8288000000002</v>
      </c>
      <c r="F58" s="145" t="s">
        <v>1241</v>
      </c>
      <c r="G58" s="145"/>
      <c r="H58" s="182">
        <f t="shared" si="1"/>
        <v>4252.8288000000002</v>
      </c>
      <c r="I58" s="146" t="s">
        <v>1215</v>
      </c>
      <c r="J58" s="202">
        <f>H58</f>
        <v>4252.8288000000002</v>
      </c>
    </row>
    <row r="59" spans="1:10" x14ac:dyDescent="0.25">
      <c r="A59" s="145">
        <v>56</v>
      </c>
      <c r="B59" s="166" t="s">
        <v>586</v>
      </c>
      <c r="C59" s="145" t="s">
        <v>82</v>
      </c>
      <c r="D59" s="184">
        <v>1</v>
      </c>
      <c r="E59" s="165">
        <f>1159104.32/1000</f>
        <v>1159.1043200000001</v>
      </c>
      <c r="F59" s="145" t="s">
        <v>1241</v>
      </c>
      <c r="G59" s="145"/>
      <c r="H59" s="182">
        <f t="shared" si="1"/>
        <v>1159.1043200000001</v>
      </c>
      <c r="I59" s="146" t="s">
        <v>1215</v>
      </c>
    </row>
    <row r="60" spans="1:10" x14ac:dyDescent="0.25">
      <c r="A60" s="145">
        <v>57</v>
      </c>
      <c r="B60" s="164" t="s">
        <v>591</v>
      </c>
      <c r="C60" s="145" t="s">
        <v>82</v>
      </c>
      <c r="D60" s="184">
        <v>1</v>
      </c>
      <c r="E60" s="165">
        <f>2500000/1000</f>
        <v>2500</v>
      </c>
      <c r="F60" s="145" t="s">
        <v>1241</v>
      </c>
      <c r="G60" s="145"/>
      <c r="H60" s="182">
        <f t="shared" si="1"/>
        <v>2500</v>
      </c>
      <c r="I60" s="146" t="s">
        <v>1215</v>
      </c>
      <c r="J60" s="202">
        <f>SUM(H59:H60)</f>
        <v>3659.1043200000004</v>
      </c>
    </row>
    <row r="61" spans="1:10" x14ac:dyDescent="0.25">
      <c r="A61" s="145">
        <v>58</v>
      </c>
      <c r="B61" s="166" t="s">
        <v>622</v>
      </c>
      <c r="C61" s="145" t="s">
        <v>1231</v>
      </c>
      <c r="D61" s="184">
        <v>1</v>
      </c>
      <c r="E61" s="165">
        <f>5000000/1000</f>
        <v>5000</v>
      </c>
      <c r="F61" s="145" t="s">
        <v>1241</v>
      </c>
      <c r="G61" s="145"/>
      <c r="H61" s="182">
        <f t="shared" si="1"/>
        <v>5000</v>
      </c>
      <c r="I61" s="146" t="s">
        <v>1215</v>
      </c>
    </row>
    <row r="62" spans="1:10" ht="30" x14ac:dyDescent="0.25">
      <c r="A62" s="145">
        <v>59</v>
      </c>
      <c r="B62" s="166" t="s">
        <v>626</v>
      </c>
      <c r="C62" s="145" t="s">
        <v>82</v>
      </c>
      <c r="D62" s="184">
        <v>1</v>
      </c>
      <c r="E62" s="165">
        <f>4688535.28/1000</f>
        <v>4688.5352800000001</v>
      </c>
      <c r="F62" s="145" t="s">
        <v>1241</v>
      </c>
      <c r="G62" s="145"/>
      <c r="H62" s="182">
        <f t="shared" si="1"/>
        <v>4688.5352800000001</v>
      </c>
      <c r="I62" s="146" t="s">
        <v>1215</v>
      </c>
      <c r="J62" s="202">
        <f>SUM(H61:H62)</f>
        <v>9688.5352800000001</v>
      </c>
    </row>
    <row r="63" spans="1:10" x14ac:dyDescent="0.25">
      <c r="A63" s="145">
        <v>60</v>
      </c>
      <c r="B63" s="164" t="s">
        <v>643</v>
      </c>
      <c r="C63" s="145" t="s">
        <v>1231</v>
      </c>
      <c r="D63" s="184">
        <v>1</v>
      </c>
      <c r="E63" s="165">
        <f>2500000/1000</f>
        <v>2500</v>
      </c>
      <c r="F63" s="145" t="s">
        <v>1241</v>
      </c>
      <c r="G63" s="145"/>
      <c r="H63" s="182">
        <f t="shared" si="1"/>
        <v>2500</v>
      </c>
      <c r="I63" s="146" t="s">
        <v>1215</v>
      </c>
    </row>
    <row r="64" spans="1:10" x14ac:dyDescent="0.25">
      <c r="A64" s="143"/>
      <c r="B64" s="185" t="s">
        <v>1232</v>
      </c>
      <c r="C64" s="145"/>
      <c r="D64" s="145"/>
      <c r="E64" s="177"/>
      <c r="F64" s="145"/>
      <c r="G64" s="145"/>
      <c r="H64" s="183">
        <f>SUM(H4:H63)</f>
        <v>325761.55319999997</v>
      </c>
      <c r="I64" s="143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7898E-2FAA-42C2-8CC5-174339325645}">
  <sheetPr>
    <tabColor rgb="FFFFC000"/>
  </sheetPr>
  <dimension ref="A1:H20"/>
  <sheetViews>
    <sheetView showOutlineSymbols="0" showWhiteSpace="0" zoomScaleNormal="100" workbookViewId="0">
      <selection activeCell="E22" sqref="E22"/>
    </sheetView>
  </sheetViews>
  <sheetFormatPr defaultColWidth="8.85546875" defaultRowHeight="15.75" outlineLevelCol="3" x14ac:dyDescent="0.25"/>
  <cols>
    <col min="1" max="1" width="10.7109375" style="161" customWidth="1"/>
    <col min="2" max="2" width="25.28515625" style="151" customWidth="1"/>
    <col min="3" max="3" width="25.140625" style="151" customWidth="1"/>
    <col min="4" max="4" width="15.7109375" style="152" customWidth="1" outlineLevel="3" collapsed="1"/>
    <col min="5" max="6" width="14.28515625" style="152" customWidth="1"/>
    <col min="7" max="7" width="14.7109375" style="152" customWidth="1"/>
    <col min="8" max="8" width="54" style="151" customWidth="1"/>
    <col min="9" max="9" width="10.42578125" style="150" bestFit="1" customWidth="1"/>
    <col min="10" max="10" width="12.7109375" style="150" bestFit="1" customWidth="1"/>
    <col min="11" max="11" width="13" style="150" customWidth="1"/>
    <col min="12" max="16384" width="8.85546875" style="150"/>
  </cols>
  <sheetData>
    <row r="1" spans="1:8" ht="51" customHeight="1" x14ac:dyDescent="0.2">
      <c r="A1" s="257" t="s">
        <v>4</v>
      </c>
      <c r="B1" s="257"/>
      <c r="C1" s="257"/>
      <c r="D1" s="257"/>
      <c r="E1" s="257"/>
      <c r="F1" s="257"/>
      <c r="G1" s="257"/>
      <c r="H1" s="257"/>
    </row>
    <row r="2" spans="1:8" x14ac:dyDescent="0.25">
      <c r="A2" s="151" t="s">
        <v>1216</v>
      </c>
    </row>
    <row r="3" spans="1:8" s="154" customFormat="1" ht="47.25" x14ac:dyDescent="0.2">
      <c r="A3" s="153" t="s">
        <v>1217</v>
      </c>
      <c r="B3" s="153" t="s">
        <v>1218</v>
      </c>
      <c r="C3" s="153" t="s">
        <v>1219</v>
      </c>
      <c r="D3" s="153" t="s">
        <v>1220</v>
      </c>
      <c r="E3" s="153" t="s">
        <v>1221</v>
      </c>
      <c r="F3" s="153" t="s">
        <v>1222</v>
      </c>
      <c r="G3" s="153" t="s">
        <v>1223</v>
      </c>
      <c r="H3" s="153" t="s">
        <v>1224</v>
      </c>
    </row>
    <row r="4" spans="1:8" s="154" customFormat="1" x14ac:dyDescent="0.2">
      <c r="A4" s="153">
        <v>1</v>
      </c>
      <c r="B4" s="153">
        <v>2</v>
      </c>
      <c r="C4" s="153">
        <v>3</v>
      </c>
      <c r="D4" s="153">
        <v>4</v>
      </c>
      <c r="E4" s="153">
        <v>5</v>
      </c>
      <c r="F4" s="153">
        <v>6</v>
      </c>
      <c r="G4" s="153">
        <v>7</v>
      </c>
      <c r="H4" s="153">
        <v>8</v>
      </c>
    </row>
    <row r="5" spans="1:8" s="154" customFormat="1" x14ac:dyDescent="0.2">
      <c r="A5" s="155" t="s">
        <v>1051</v>
      </c>
      <c r="B5" s="153" t="s">
        <v>1052</v>
      </c>
      <c r="C5" s="153" t="s">
        <v>1233</v>
      </c>
      <c r="D5" s="156">
        <f>'01-01-01 Планировка'!J40/1000</f>
        <v>6913.6377300000004</v>
      </c>
      <c r="E5" s="153">
        <v>1</v>
      </c>
      <c r="F5" s="157" t="s">
        <v>82</v>
      </c>
      <c r="G5" s="196">
        <f>D5/E5</f>
        <v>6913.6377300000004</v>
      </c>
      <c r="H5" s="158" t="s">
        <v>1225</v>
      </c>
    </row>
    <row r="6" spans="1:8" s="154" customFormat="1" x14ac:dyDescent="0.2">
      <c r="A6" s="155" t="s">
        <v>1057</v>
      </c>
      <c r="B6" s="159" t="s">
        <v>1058</v>
      </c>
      <c r="C6" s="153" t="s">
        <v>1233</v>
      </c>
      <c r="D6" s="156">
        <f>'02-01-01Демонтаж '!J98/1000</f>
        <v>33548.384610000001</v>
      </c>
      <c r="E6" s="153">
        <v>1</v>
      </c>
      <c r="F6" s="157" t="s">
        <v>82</v>
      </c>
      <c r="G6" s="196">
        <f>D6/E6</f>
        <v>33548.384610000001</v>
      </c>
      <c r="H6" s="158" t="s">
        <v>1254</v>
      </c>
    </row>
    <row r="7" spans="1:8" s="154" customFormat="1" ht="105" customHeight="1" x14ac:dyDescent="0.2">
      <c r="A7" s="155" t="s">
        <v>1256</v>
      </c>
      <c r="B7" s="159" t="s">
        <v>1253</v>
      </c>
      <c r="C7" s="153" t="s">
        <v>1233</v>
      </c>
      <c r="D7" s="156">
        <f>'02-01-02 Строит.решения'!J60/1000+'02-01-03 элтех реш'!J155/1000+'02-01-04 СН'!J55/1000+'02-01-05 РЗА'!J53/1000+'02-01-06АСУТП'!J46/1000+'02-01-07АИИСКУЭ'!J41/1000</f>
        <v>413341.07088999992</v>
      </c>
      <c r="E7" s="153">
        <v>1</v>
      </c>
      <c r="F7" s="157" t="s">
        <v>82</v>
      </c>
      <c r="G7" s="196">
        <f t="shared" ref="G7:G14" si="0">D7/E7</f>
        <v>413341.07088999992</v>
      </c>
      <c r="H7" s="159" t="s">
        <v>1255</v>
      </c>
    </row>
    <row r="8" spans="1:8" s="154" customFormat="1" x14ac:dyDescent="0.2">
      <c r="A8" s="155" t="s">
        <v>1073</v>
      </c>
      <c r="B8" s="159" t="s">
        <v>1074</v>
      </c>
      <c r="C8" s="153" t="s">
        <v>1233</v>
      </c>
      <c r="D8" s="156">
        <f>'05-01-01Связь'!J54/1000</f>
        <v>4998.2059200000003</v>
      </c>
      <c r="E8" s="153">
        <v>1</v>
      </c>
      <c r="F8" s="157" t="s">
        <v>82</v>
      </c>
      <c r="G8" s="196">
        <f t="shared" si="0"/>
        <v>4998.2059200000003</v>
      </c>
      <c r="H8" s="159" t="s">
        <v>1234</v>
      </c>
    </row>
    <row r="9" spans="1:8" s="154" customFormat="1" x14ac:dyDescent="0.2">
      <c r="A9" s="155" t="s">
        <v>1075</v>
      </c>
      <c r="B9" s="159" t="s">
        <v>1076</v>
      </c>
      <c r="C9" s="153" t="s">
        <v>1233</v>
      </c>
      <c r="D9" s="156">
        <f>'05-01-02Видео'!J50/1000</f>
        <v>11415.345630000002</v>
      </c>
      <c r="E9" s="153">
        <v>1</v>
      </c>
      <c r="F9" s="157" t="s">
        <v>82</v>
      </c>
      <c r="G9" s="196">
        <f t="shared" si="0"/>
        <v>11415.345630000002</v>
      </c>
      <c r="H9" s="159" t="s">
        <v>1235</v>
      </c>
    </row>
    <row r="10" spans="1:8" s="154" customFormat="1" x14ac:dyDescent="0.2">
      <c r="A10" s="155" t="s">
        <v>1077</v>
      </c>
      <c r="B10" s="159" t="s">
        <v>1078</v>
      </c>
      <c r="C10" s="153" t="s">
        <v>1233</v>
      </c>
      <c r="D10" s="156">
        <f>'05-01-03Сигнал'!J47/1000</f>
        <v>3529.20201</v>
      </c>
      <c r="E10" s="153">
        <v>1</v>
      </c>
      <c r="F10" s="157" t="s">
        <v>82</v>
      </c>
      <c r="G10" s="196">
        <f t="shared" si="0"/>
        <v>3529.20201</v>
      </c>
      <c r="H10" s="159" t="s">
        <v>1236</v>
      </c>
    </row>
    <row r="11" spans="1:8" s="154" customFormat="1" x14ac:dyDescent="0.2">
      <c r="A11" s="155" t="s">
        <v>1079</v>
      </c>
      <c r="B11" s="159" t="s">
        <v>1080</v>
      </c>
      <c r="C11" s="153" t="s">
        <v>1233</v>
      </c>
      <c r="D11" s="156">
        <f>'05-01-04Проезды'!J47/1000</f>
        <v>8978.9731400000001</v>
      </c>
      <c r="E11" s="153">
        <v>1</v>
      </c>
      <c r="F11" s="157" t="s">
        <v>82</v>
      </c>
      <c r="G11" s="196">
        <f t="shared" si="0"/>
        <v>8978.9731400000001</v>
      </c>
      <c r="H11" s="159" t="s">
        <v>1237</v>
      </c>
    </row>
    <row r="12" spans="1:8" s="154" customFormat="1" x14ac:dyDescent="0.2">
      <c r="A12" s="155" t="s">
        <v>1083</v>
      </c>
      <c r="B12" s="159" t="s">
        <v>1084</v>
      </c>
      <c r="C12" s="153" t="s">
        <v>1233</v>
      </c>
      <c r="D12" s="156">
        <f>'07-01-01Огражд'!J37/1000</f>
        <v>8628.2104999999992</v>
      </c>
      <c r="E12" s="153">
        <v>1</v>
      </c>
      <c r="F12" s="157" t="s">
        <v>82</v>
      </c>
      <c r="G12" s="196">
        <f t="shared" si="0"/>
        <v>8628.2104999999992</v>
      </c>
      <c r="H12" s="160" t="s">
        <v>1226</v>
      </c>
    </row>
    <row r="13" spans="1:8" s="154" customFormat="1" x14ac:dyDescent="0.2">
      <c r="A13" s="155" t="s">
        <v>1085</v>
      </c>
      <c r="B13" s="159" t="s">
        <v>1086</v>
      </c>
      <c r="C13" s="153" t="s">
        <v>1233</v>
      </c>
      <c r="D13" s="156">
        <f>'07-01-02Благоустр'!J44/1000</f>
        <v>6976.5285199999998</v>
      </c>
      <c r="E13" s="153">
        <v>1</v>
      </c>
      <c r="F13" s="157" t="s">
        <v>82</v>
      </c>
      <c r="G13" s="196">
        <f t="shared" si="0"/>
        <v>6976.5285199999998</v>
      </c>
      <c r="H13" s="160" t="s">
        <v>1240</v>
      </c>
    </row>
    <row r="14" spans="1:8" s="154" customFormat="1" x14ac:dyDescent="0.2">
      <c r="A14" s="155" t="s">
        <v>1099</v>
      </c>
      <c r="B14" s="159" t="s">
        <v>1238</v>
      </c>
      <c r="C14" s="153" t="s">
        <v>1233</v>
      </c>
      <c r="D14" s="156">
        <f>'09-01-01ПНР'!J286/1000</f>
        <v>41283.910899999995</v>
      </c>
      <c r="E14" s="153">
        <v>1</v>
      </c>
      <c r="F14" s="157" t="s">
        <v>82</v>
      </c>
      <c r="G14" s="196">
        <f t="shared" si="0"/>
        <v>41283.910899999995</v>
      </c>
      <c r="H14" s="160" t="s">
        <v>1227</v>
      </c>
    </row>
    <row r="15" spans="1:8" x14ac:dyDescent="0.25">
      <c r="A15" s="151" t="s">
        <v>1228</v>
      </c>
    </row>
    <row r="16" spans="1:8" ht="14.25" x14ac:dyDescent="0.2">
      <c r="A16" s="258" t="s">
        <v>1229</v>
      </c>
      <c r="B16" s="259"/>
      <c r="C16" s="259"/>
      <c r="D16" s="259"/>
      <c r="E16" s="259"/>
      <c r="F16" s="259"/>
      <c r="G16" s="259"/>
      <c r="H16" s="259"/>
    </row>
    <row r="17" spans="1:8" ht="21.75" customHeight="1" x14ac:dyDescent="0.2">
      <c r="A17" s="259"/>
      <c r="B17" s="259"/>
      <c r="C17" s="259"/>
      <c r="D17" s="259"/>
      <c r="E17" s="259"/>
      <c r="F17" s="259"/>
      <c r="G17" s="259"/>
      <c r="H17" s="259"/>
    </row>
    <row r="19" spans="1:8" x14ac:dyDescent="0.25">
      <c r="D19" s="162"/>
    </row>
    <row r="20" spans="1:8" x14ac:dyDescent="0.25">
      <c r="D20" s="163"/>
    </row>
  </sheetData>
  <mergeCells count="2">
    <mergeCell ref="A1:H1"/>
    <mergeCell ref="A16:H17"/>
  </mergeCells>
  <phoneticPr fontId="25" type="noConversion"/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48"/>
  <sheetViews>
    <sheetView topLeftCell="A25" workbookViewId="0">
      <selection activeCell="H26" sqref="H2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3" width="10.42578125" style="1" customWidth="1"/>
    <col min="4" max="4" width="12.285156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64" t="s">
        <v>4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8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8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6913.6379999999999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6913.6379999999999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15</v>
      </c>
      <c r="C18" s="22"/>
      <c r="D18" s="23"/>
      <c r="E18" s="24">
        <v>1052.097</v>
      </c>
      <c r="F18" s="25" t="s">
        <v>13</v>
      </c>
      <c r="H18" s="22"/>
      <c r="J18" s="22"/>
      <c r="K18" s="22"/>
      <c r="L18" s="22"/>
      <c r="M18" s="8"/>
      <c r="N18" s="27"/>
    </row>
    <row r="19" spans="1:79" s="6" customFormat="1" ht="12.75" customHeight="1" x14ac:dyDescent="0.25">
      <c r="B19" s="22" t="s">
        <v>16</v>
      </c>
      <c r="C19" s="22"/>
      <c r="D19" s="12"/>
      <c r="E19" s="28">
        <v>1763.78</v>
      </c>
      <c r="F19" s="25" t="s">
        <v>17</v>
      </c>
      <c r="H19" s="22"/>
      <c r="J19" s="22"/>
      <c r="K19" s="22"/>
      <c r="L19" s="22"/>
      <c r="M19" s="29"/>
      <c r="N19" s="25"/>
    </row>
    <row r="20" spans="1:79" s="6" customFormat="1" ht="12.75" customHeight="1" x14ac:dyDescent="0.25">
      <c r="B20" s="22" t="s">
        <v>18</v>
      </c>
      <c r="C20" s="22"/>
      <c r="D20" s="12"/>
      <c r="E20" s="28">
        <v>334.03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5" x14ac:dyDescent="0.25">
      <c r="A21" s="7"/>
      <c r="B21" s="19" t="s">
        <v>1204</v>
      </c>
      <c r="C21" s="19"/>
      <c r="D21" s="7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BN21" s="21" t="s">
        <v>2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79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79" s="6" customFormat="1" ht="36" customHeight="1" x14ac:dyDescent="0.25">
      <c r="A23" s="271" t="s">
        <v>20</v>
      </c>
      <c r="B23" s="271" t="s">
        <v>21</v>
      </c>
      <c r="C23" s="271" t="s">
        <v>22</v>
      </c>
      <c r="D23" s="271"/>
      <c r="E23" s="271"/>
      <c r="F23" s="271" t="s">
        <v>23</v>
      </c>
      <c r="G23" s="272" t="s">
        <v>24</v>
      </c>
      <c r="H23" s="273"/>
      <c r="I23" s="271" t="s">
        <v>25</v>
      </c>
      <c r="J23" s="271"/>
      <c r="K23" s="271"/>
      <c r="L23" s="271"/>
      <c r="M23" s="271"/>
      <c r="N23" s="271"/>
      <c r="O23" s="271" t="s">
        <v>26</v>
      </c>
      <c r="P23" s="271" t="s">
        <v>27</v>
      </c>
    </row>
    <row r="24" spans="1:79" s="6" customFormat="1" ht="36.75" customHeight="1" x14ac:dyDescent="0.25">
      <c r="A24" s="271"/>
      <c r="B24" s="271"/>
      <c r="C24" s="271"/>
      <c r="D24" s="271"/>
      <c r="E24" s="271"/>
      <c r="F24" s="271"/>
      <c r="G24" s="274" t="s">
        <v>28</v>
      </c>
      <c r="H24" s="274" t="s">
        <v>29</v>
      </c>
      <c r="I24" s="271" t="s">
        <v>28</v>
      </c>
      <c r="J24" s="271" t="s">
        <v>30</v>
      </c>
      <c r="K24" s="276" t="s">
        <v>31</v>
      </c>
      <c r="L24" s="276"/>
      <c r="M24" s="276"/>
      <c r="N24" s="276"/>
      <c r="O24" s="271"/>
      <c r="P24" s="271"/>
    </row>
    <row r="25" spans="1:79" s="6" customFormat="1" ht="15" x14ac:dyDescent="0.25">
      <c r="A25" s="271"/>
      <c r="B25" s="271"/>
      <c r="C25" s="271"/>
      <c r="D25" s="271"/>
      <c r="E25" s="271"/>
      <c r="F25" s="271"/>
      <c r="G25" s="275"/>
      <c r="H25" s="275"/>
      <c r="I25" s="271"/>
      <c r="J25" s="271"/>
      <c r="K25" s="35" t="s">
        <v>32</v>
      </c>
      <c r="L25" s="35" t="s">
        <v>33</v>
      </c>
      <c r="M25" s="35" t="s">
        <v>34</v>
      </c>
      <c r="N25" s="35" t="s">
        <v>35</v>
      </c>
      <c r="O25" s="271"/>
      <c r="P25" s="271"/>
    </row>
    <row r="26" spans="1:79" s="6" customFormat="1" ht="15" x14ac:dyDescent="0.25">
      <c r="A26" s="34">
        <v>1</v>
      </c>
      <c r="B26" s="34">
        <v>2</v>
      </c>
      <c r="C26" s="276">
        <v>3</v>
      </c>
      <c r="D26" s="276"/>
      <c r="E26" s="276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79" s="6" customFormat="1" ht="15" x14ac:dyDescent="0.25">
      <c r="A27" s="277" t="s">
        <v>36</v>
      </c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BZ27" s="36" t="s">
        <v>36</v>
      </c>
    </row>
    <row r="28" spans="1:79" s="6" customFormat="1" ht="33.75" x14ac:dyDescent="0.25">
      <c r="A28" s="37" t="s">
        <v>37</v>
      </c>
      <c r="B28" s="38" t="s">
        <v>38</v>
      </c>
      <c r="C28" s="278" t="s">
        <v>39</v>
      </c>
      <c r="D28" s="279"/>
      <c r="E28" s="280"/>
      <c r="F28" s="37" t="s">
        <v>40</v>
      </c>
      <c r="G28" s="39"/>
      <c r="H28" s="40">
        <v>5</v>
      </c>
      <c r="I28" s="41">
        <v>16142.2</v>
      </c>
      <c r="J28" s="41">
        <v>163562.43</v>
      </c>
      <c r="K28" s="42"/>
      <c r="L28" s="41">
        <v>111381.18</v>
      </c>
      <c r="M28" s="41">
        <v>52181.25</v>
      </c>
      <c r="N28" s="42"/>
      <c r="O28" s="43">
        <v>0</v>
      </c>
      <c r="P28" s="43">
        <v>69</v>
      </c>
      <c r="BZ28" s="36"/>
      <c r="CA28" s="2" t="s">
        <v>39</v>
      </c>
    </row>
    <row r="29" spans="1:79" s="6" customFormat="1" ht="15" x14ac:dyDescent="0.25">
      <c r="A29" s="37" t="s">
        <v>41</v>
      </c>
      <c r="B29" s="38" t="s">
        <v>42</v>
      </c>
      <c r="C29" s="278" t="s">
        <v>43</v>
      </c>
      <c r="D29" s="279"/>
      <c r="E29" s="280"/>
      <c r="F29" s="37" t="s">
        <v>40</v>
      </c>
      <c r="G29" s="39"/>
      <c r="H29" s="40">
        <v>5</v>
      </c>
      <c r="I29" s="41">
        <v>6524.87</v>
      </c>
      <c r="J29" s="41">
        <v>64051.95</v>
      </c>
      <c r="K29" s="41">
        <v>10490.72</v>
      </c>
      <c r="L29" s="41">
        <v>34102.839999999997</v>
      </c>
      <c r="M29" s="41">
        <v>19148.2</v>
      </c>
      <c r="N29" s="44">
        <v>310.19</v>
      </c>
      <c r="O29" s="44">
        <v>22.91</v>
      </c>
      <c r="P29" s="44">
        <v>25.46</v>
      </c>
      <c r="BZ29" s="36"/>
      <c r="CA29" s="2" t="s">
        <v>43</v>
      </c>
    </row>
    <row r="30" spans="1:79" s="6" customFormat="1" ht="22.5" x14ac:dyDescent="0.25">
      <c r="A30" s="37" t="s">
        <v>44</v>
      </c>
      <c r="B30" s="38" t="s">
        <v>45</v>
      </c>
      <c r="C30" s="278" t="s">
        <v>46</v>
      </c>
      <c r="D30" s="279"/>
      <c r="E30" s="280"/>
      <c r="F30" s="37" t="s">
        <v>47</v>
      </c>
      <c r="G30" s="39"/>
      <c r="H30" s="40">
        <v>50</v>
      </c>
      <c r="I30" s="41">
        <v>7427.52</v>
      </c>
      <c r="J30" s="41">
        <v>614276.47</v>
      </c>
      <c r="K30" s="41">
        <v>432259.06</v>
      </c>
      <c r="L30" s="41">
        <v>80240.08</v>
      </c>
      <c r="M30" s="41">
        <v>101777.33</v>
      </c>
      <c r="N30" s="42"/>
      <c r="O30" s="44">
        <v>864.57</v>
      </c>
      <c r="P30" s="44">
        <v>180.78</v>
      </c>
      <c r="BZ30" s="36"/>
      <c r="CA30" s="2" t="s">
        <v>46</v>
      </c>
    </row>
    <row r="31" spans="1:79" s="6" customFormat="1" ht="33.75" x14ac:dyDescent="0.25">
      <c r="A31" s="37" t="s">
        <v>48</v>
      </c>
      <c r="B31" s="38" t="s">
        <v>49</v>
      </c>
      <c r="C31" s="278" t="s">
        <v>50</v>
      </c>
      <c r="D31" s="279"/>
      <c r="E31" s="280"/>
      <c r="F31" s="37" t="s">
        <v>51</v>
      </c>
      <c r="G31" s="39"/>
      <c r="H31" s="40">
        <v>8000</v>
      </c>
      <c r="I31" s="41">
        <v>108.5</v>
      </c>
      <c r="J31" s="41">
        <v>868000</v>
      </c>
      <c r="K31" s="42"/>
      <c r="L31" s="42"/>
      <c r="M31" s="42"/>
      <c r="N31" s="41">
        <v>868000</v>
      </c>
      <c r="O31" s="43">
        <v>0</v>
      </c>
      <c r="P31" s="43">
        <v>0</v>
      </c>
      <c r="BZ31" s="36"/>
      <c r="CA31" s="2" t="s">
        <v>50</v>
      </c>
    </row>
    <row r="32" spans="1:79" s="6" customFormat="1" ht="78.75" x14ac:dyDescent="0.25">
      <c r="A32" s="37" t="s">
        <v>52</v>
      </c>
      <c r="B32" s="38" t="s">
        <v>53</v>
      </c>
      <c r="C32" s="278" t="s">
        <v>54</v>
      </c>
      <c r="D32" s="279"/>
      <c r="E32" s="280"/>
      <c r="F32" s="37" t="s">
        <v>51</v>
      </c>
      <c r="G32" s="39"/>
      <c r="H32" s="40">
        <v>8000</v>
      </c>
      <c r="I32" s="41">
        <v>351.91</v>
      </c>
      <c r="J32" s="41">
        <v>3237572</v>
      </c>
      <c r="K32" s="42"/>
      <c r="L32" s="41">
        <v>3237572</v>
      </c>
      <c r="M32" s="42"/>
      <c r="N32" s="42"/>
      <c r="O32" s="43">
        <v>0</v>
      </c>
      <c r="P32" s="43">
        <v>0</v>
      </c>
      <c r="BZ32" s="36"/>
      <c r="CA32" s="2" t="s">
        <v>54</v>
      </c>
    </row>
    <row r="33" spans="1:82" s="6" customFormat="1" ht="33.75" x14ac:dyDescent="0.25">
      <c r="A33" s="37" t="s">
        <v>55</v>
      </c>
      <c r="B33" s="38" t="s">
        <v>56</v>
      </c>
      <c r="C33" s="278" t="s">
        <v>57</v>
      </c>
      <c r="D33" s="279"/>
      <c r="E33" s="280"/>
      <c r="F33" s="37" t="s">
        <v>58</v>
      </c>
      <c r="G33" s="39"/>
      <c r="H33" s="40">
        <v>5</v>
      </c>
      <c r="I33" s="41">
        <v>72042.73</v>
      </c>
      <c r="J33" s="41">
        <v>538658.85</v>
      </c>
      <c r="K33" s="41">
        <v>394676.76</v>
      </c>
      <c r="L33" s="41">
        <v>102418.08</v>
      </c>
      <c r="M33" s="41">
        <v>41564.01</v>
      </c>
      <c r="N33" s="42"/>
      <c r="O33" s="45">
        <v>876.3</v>
      </c>
      <c r="P33" s="44">
        <v>58.79</v>
      </c>
      <c r="BZ33" s="36"/>
      <c r="CA33" s="2" t="s">
        <v>57</v>
      </c>
    </row>
    <row r="34" spans="1:82" s="6" customFormat="1" ht="15" x14ac:dyDescent="0.25">
      <c r="A34" s="281" t="s">
        <v>59</v>
      </c>
      <c r="B34" s="282"/>
      <c r="C34" s="282"/>
      <c r="D34" s="282"/>
      <c r="E34" s="282"/>
      <c r="F34" s="282"/>
      <c r="G34" s="282"/>
      <c r="H34" s="282"/>
      <c r="I34" s="283"/>
      <c r="J34" s="46"/>
      <c r="K34" s="46"/>
      <c r="L34" s="46"/>
      <c r="M34" s="46"/>
      <c r="N34" s="46"/>
      <c r="O34" s="46"/>
      <c r="P34" s="46"/>
      <c r="CB34" s="47" t="s">
        <v>59</v>
      </c>
    </row>
    <row r="35" spans="1:82" s="6" customFormat="1" ht="15" x14ac:dyDescent="0.25">
      <c r="A35" s="284" t="s">
        <v>60</v>
      </c>
      <c r="B35" s="285"/>
      <c r="C35" s="285"/>
      <c r="D35" s="285"/>
      <c r="E35" s="285"/>
      <c r="F35" s="285"/>
      <c r="G35" s="285"/>
      <c r="H35" s="285"/>
      <c r="I35" s="286"/>
      <c r="J35" s="41">
        <v>5486121.7000000002</v>
      </c>
      <c r="K35" s="42"/>
      <c r="L35" s="42"/>
      <c r="M35" s="42"/>
      <c r="N35" s="42"/>
      <c r="O35" s="42"/>
      <c r="P35" s="42"/>
      <c r="CB35" s="47"/>
      <c r="CC35" s="2" t="s">
        <v>60</v>
      </c>
    </row>
    <row r="36" spans="1:82" s="6" customFormat="1" ht="15" x14ac:dyDescent="0.25">
      <c r="A36" s="284" t="s">
        <v>61</v>
      </c>
      <c r="B36" s="285"/>
      <c r="C36" s="285"/>
      <c r="D36" s="285"/>
      <c r="E36" s="285"/>
      <c r="F36" s="285"/>
      <c r="G36" s="285"/>
      <c r="H36" s="285"/>
      <c r="I36" s="286"/>
      <c r="J36" s="41">
        <v>6913637.7300000004</v>
      </c>
      <c r="K36" s="42"/>
      <c r="L36" s="42"/>
      <c r="M36" s="42"/>
      <c r="N36" s="42"/>
      <c r="O36" s="42"/>
      <c r="P36" s="42"/>
      <c r="CB36" s="47"/>
      <c r="CC36" s="2" t="s">
        <v>61</v>
      </c>
    </row>
    <row r="37" spans="1:82" s="6" customFormat="1" ht="15" x14ac:dyDescent="0.25">
      <c r="A37" s="284" t="s">
        <v>62</v>
      </c>
      <c r="B37" s="285"/>
      <c r="C37" s="285"/>
      <c r="D37" s="285"/>
      <c r="E37" s="285"/>
      <c r="F37" s="285"/>
      <c r="G37" s="285"/>
      <c r="H37" s="285"/>
      <c r="I37" s="286"/>
      <c r="J37" s="41">
        <v>1052097.33</v>
      </c>
      <c r="K37" s="42"/>
      <c r="L37" s="42"/>
      <c r="M37" s="42"/>
      <c r="N37" s="42"/>
      <c r="O37" s="42"/>
      <c r="P37" s="42"/>
      <c r="CB37" s="47"/>
      <c r="CC37" s="2" t="s">
        <v>62</v>
      </c>
    </row>
    <row r="38" spans="1:82" s="6" customFormat="1" ht="15" x14ac:dyDescent="0.25">
      <c r="A38" s="284" t="s">
        <v>63</v>
      </c>
      <c r="B38" s="285"/>
      <c r="C38" s="285"/>
      <c r="D38" s="285"/>
      <c r="E38" s="285"/>
      <c r="F38" s="285"/>
      <c r="G38" s="285"/>
      <c r="H38" s="285"/>
      <c r="I38" s="286"/>
      <c r="J38" s="41">
        <v>965363.29</v>
      </c>
      <c r="K38" s="42"/>
      <c r="L38" s="42"/>
      <c r="M38" s="42"/>
      <c r="N38" s="42"/>
      <c r="O38" s="42"/>
      <c r="P38" s="42"/>
      <c r="CB38" s="47"/>
      <c r="CC38" s="2" t="s">
        <v>63</v>
      </c>
    </row>
    <row r="39" spans="1:82" s="6" customFormat="1" ht="15" x14ac:dyDescent="0.25">
      <c r="A39" s="284" t="s">
        <v>64</v>
      </c>
      <c r="B39" s="285"/>
      <c r="C39" s="285"/>
      <c r="D39" s="285"/>
      <c r="E39" s="285"/>
      <c r="F39" s="285"/>
      <c r="G39" s="285"/>
      <c r="H39" s="285"/>
      <c r="I39" s="286"/>
      <c r="J39" s="41">
        <v>462152.74</v>
      </c>
      <c r="K39" s="42"/>
      <c r="L39" s="42"/>
      <c r="M39" s="42"/>
      <c r="N39" s="42"/>
      <c r="O39" s="42"/>
      <c r="P39" s="42"/>
      <c r="CB39" s="47"/>
      <c r="CC39" s="2" t="s">
        <v>64</v>
      </c>
    </row>
    <row r="40" spans="1:82" s="6" customFormat="1" ht="15" x14ac:dyDescent="0.25">
      <c r="A40" s="281" t="s">
        <v>65</v>
      </c>
      <c r="B40" s="282"/>
      <c r="C40" s="282"/>
      <c r="D40" s="282"/>
      <c r="E40" s="282"/>
      <c r="F40" s="282"/>
      <c r="G40" s="282"/>
      <c r="H40" s="282"/>
      <c r="I40" s="283"/>
      <c r="J40" s="48">
        <v>6913637.7300000004</v>
      </c>
      <c r="K40" s="46"/>
      <c r="L40" s="46"/>
      <c r="M40" s="46"/>
      <c r="N40" s="46"/>
      <c r="O40" s="49">
        <v>1763.778</v>
      </c>
      <c r="P40" s="49">
        <v>334.029</v>
      </c>
      <c r="CB40" s="47"/>
      <c r="CD40" s="47" t="s">
        <v>65</v>
      </c>
    </row>
    <row r="41" spans="1:82" s="6" customFormat="1" ht="15" x14ac:dyDescent="0.25">
      <c r="A41" s="284" t="s">
        <v>66</v>
      </c>
      <c r="B41" s="285"/>
      <c r="C41" s="285"/>
      <c r="D41" s="285"/>
      <c r="E41" s="285"/>
      <c r="F41" s="285"/>
      <c r="G41" s="285"/>
      <c r="H41" s="285"/>
      <c r="I41" s="286"/>
      <c r="J41" s="42"/>
      <c r="K41" s="42"/>
      <c r="L41" s="42"/>
      <c r="M41" s="42"/>
      <c r="N41" s="42"/>
      <c r="O41" s="42"/>
      <c r="P41" s="42"/>
      <c r="CB41" s="47"/>
      <c r="CC41" s="2" t="s">
        <v>66</v>
      </c>
      <c r="CD41" s="47"/>
    </row>
    <row r="42" spans="1:82" s="6" customFormat="1" ht="15" x14ac:dyDescent="0.25">
      <c r="A42" s="284" t="s">
        <v>67</v>
      </c>
      <c r="B42" s="285"/>
      <c r="C42" s="285"/>
      <c r="D42" s="285"/>
      <c r="E42" s="285"/>
      <c r="F42" s="285"/>
      <c r="G42" s="285"/>
      <c r="H42" s="285"/>
      <c r="I42" s="286"/>
      <c r="J42" s="42"/>
      <c r="K42" s="42"/>
      <c r="L42" s="42"/>
      <c r="M42" s="42"/>
      <c r="N42" s="42"/>
      <c r="O42" s="42"/>
      <c r="P42" s="42"/>
      <c r="CB42" s="47"/>
      <c r="CC42" s="2" t="s">
        <v>67</v>
      </c>
      <c r="CD42" s="47"/>
    </row>
    <row r="43" spans="1:82" s="6" customFormat="1" ht="15" x14ac:dyDescent="0.25">
      <c r="A43" s="284" t="s">
        <v>68</v>
      </c>
      <c r="B43" s="285"/>
      <c r="C43" s="285"/>
      <c r="D43" s="285"/>
      <c r="E43" s="285"/>
      <c r="F43" s="285"/>
      <c r="G43" s="285"/>
      <c r="H43" s="285"/>
      <c r="I43" s="286"/>
      <c r="J43" s="42"/>
      <c r="K43" s="42"/>
      <c r="L43" s="42"/>
      <c r="M43" s="42"/>
      <c r="N43" s="42"/>
      <c r="O43" s="42"/>
      <c r="P43" s="42"/>
      <c r="CB43" s="47"/>
      <c r="CC43" s="2" t="s">
        <v>68</v>
      </c>
      <c r="CD43" s="47"/>
    </row>
    <row r="44" spans="1:82" s="6" customFormat="1" ht="3" customHeight="1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1"/>
      <c r="M44" s="51"/>
      <c r="N44" s="51"/>
      <c r="O44" s="52"/>
      <c r="P44" s="52"/>
    </row>
    <row r="45" spans="1:82" s="6" customFormat="1" ht="53.2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198"/>
      <c r="K45" s="7"/>
      <c r="L45" s="7"/>
      <c r="M45" s="7"/>
      <c r="N45" s="7"/>
      <c r="O45" s="7"/>
      <c r="P45" s="7"/>
    </row>
    <row r="46" spans="1:82" s="6" customFormat="1" ht="15" x14ac:dyDescent="0.25">
      <c r="A46" s="7"/>
      <c r="B46" s="7"/>
      <c r="C46" s="7"/>
      <c r="D46" s="7"/>
      <c r="E46" s="7"/>
      <c r="F46" s="7"/>
      <c r="G46" s="7"/>
      <c r="H46" s="19"/>
      <c r="I46" s="287"/>
      <c r="J46" s="287"/>
      <c r="K46" s="287"/>
      <c r="L46" s="7"/>
      <c r="M46" s="7"/>
      <c r="N46" s="7"/>
      <c r="O46" s="7"/>
      <c r="P46" s="7"/>
    </row>
    <row r="47" spans="1:82" s="6" customFormat="1" ht="1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82" s="6" customFormat="1" ht="15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</sheetData>
  <mergeCells count="46">
    <mergeCell ref="A41:I41"/>
    <mergeCell ref="A42:I42"/>
    <mergeCell ref="A43:I43"/>
    <mergeCell ref="I46:K46"/>
    <mergeCell ref="A36:I36"/>
    <mergeCell ref="A37:I37"/>
    <mergeCell ref="A38:I38"/>
    <mergeCell ref="A39:I39"/>
    <mergeCell ref="A40:I40"/>
    <mergeCell ref="C31:E31"/>
    <mergeCell ref="C32:E32"/>
    <mergeCell ref="C33:E33"/>
    <mergeCell ref="A34:I34"/>
    <mergeCell ref="A35:I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F106"/>
  <sheetViews>
    <sheetView workbookViewId="0">
      <selection activeCell="J29" sqref="J29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03.28515625" style="2" hidden="1" customWidth="1"/>
    <col min="81" max="81" width="180.28515625" style="5" hidden="1" customWidth="1"/>
    <col min="82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69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70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70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33548.385000000002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11565.965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71</v>
      </c>
      <c r="D18" s="23"/>
      <c r="E18" s="24">
        <v>21982.42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80" s="6" customFormat="1" ht="12.75" customHeight="1" x14ac:dyDescent="0.25">
      <c r="B19" s="22" t="s">
        <v>15</v>
      </c>
      <c r="C19" s="22"/>
      <c r="D19" s="23"/>
      <c r="E19" s="24">
        <v>11195.343000000001</v>
      </c>
      <c r="F19" s="25" t="s">
        <v>13</v>
      </c>
      <c r="H19" s="22"/>
      <c r="J19" s="22"/>
      <c r="K19" s="22"/>
      <c r="L19" s="22"/>
      <c r="M19" s="8"/>
      <c r="N19" s="27"/>
    </row>
    <row r="20" spans="1:80" s="6" customFormat="1" ht="12.75" customHeight="1" x14ac:dyDescent="0.25">
      <c r="B20" s="22" t="s">
        <v>16</v>
      </c>
      <c r="C20" s="22"/>
      <c r="D20" s="12"/>
      <c r="E20" s="28">
        <v>17816.900000000001</v>
      </c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2.75" customHeight="1" x14ac:dyDescent="0.25">
      <c r="B21" s="22" t="s">
        <v>18</v>
      </c>
      <c r="C21" s="22"/>
      <c r="D21" s="12"/>
      <c r="E21" s="28">
        <v>2282.0100000000002</v>
      </c>
      <c r="F21" s="25" t="s">
        <v>17</v>
      </c>
      <c r="H21" s="22"/>
      <c r="J21" s="22"/>
      <c r="K21" s="22"/>
      <c r="L21" s="22"/>
      <c r="M21" s="29"/>
      <c r="N21" s="25"/>
    </row>
    <row r="22" spans="1:80" s="6" customFormat="1" ht="15" x14ac:dyDescent="0.25">
      <c r="A22" s="7"/>
      <c r="B22" s="19" t="s">
        <v>19</v>
      </c>
      <c r="C22" s="19"/>
      <c r="D22" s="7"/>
      <c r="E22" s="270" t="s">
        <v>1203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BN22" s="21" t="s">
        <v>2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80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80" s="6" customFormat="1" ht="36" customHeight="1" x14ac:dyDescent="0.25">
      <c r="A24" s="271" t="s">
        <v>20</v>
      </c>
      <c r="B24" s="271" t="s">
        <v>21</v>
      </c>
      <c r="C24" s="271" t="s">
        <v>22</v>
      </c>
      <c r="D24" s="271"/>
      <c r="E24" s="271"/>
      <c r="F24" s="271" t="s">
        <v>23</v>
      </c>
      <c r="G24" s="272" t="s">
        <v>24</v>
      </c>
      <c r="H24" s="273"/>
      <c r="I24" s="271" t="s">
        <v>25</v>
      </c>
      <c r="J24" s="271"/>
      <c r="K24" s="271"/>
      <c r="L24" s="271"/>
      <c r="M24" s="271"/>
      <c r="N24" s="271"/>
      <c r="O24" s="271" t="s">
        <v>26</v>
      </c>
      <c r="P24" s="271" t="s">
        <v>27</v>
      </c>
    </row>
    <row r="25" spans="1:80" s="6" customFormat="1" ht="36.75" customHeight="1" x14ac:dyDescent="0.25">
      <c r="A25" s="271"/>
      <c r="B25" s="271"/>
      <c r="C25" s="271"/>
      <c r="D25" s="271"/>
      <c r="E25" s="271"/>
      <c r="F25" s="271"/>
      <c r="G25" s="274" t="s">
        <v>28</v>
      </c>
      <c r="H25" s="274" t="s">
        <v>29</v>
      </c>
      <c r="I25" s="271" t="s">
        <v>28</v>
      </c>
      <c r="J25" s="271" t="s">
        <v>30</v>
      </c>
      <c r="K25" s="276" t="s">
        <v>31</v>
      </c>
      <c r="L25" s="276"/>
      <c r="M25" s="276"/>
      <c r="N25" s="276"/>
      <c r="O25" s="271"/>
      <c r="P25" s="271"/>
    </row>
    <row r="26" spans="1:80" s="6" customFormat="1" ht="15" x14ac:dyDescent="0.25">
      <c r="A26" s="271"/>
      <c r="B26" s="271"/>
      <c r="C26" s="271"/>
      <c r="D26" s="271"/>
      <c r="E26" s="271"/>
      <c r="F26" s="271"/>
      <c r="G26" s="275"/>
      <c r="H26" s="275"/>
      <c r="I26" s="271"/>
      <c r="J26" s="271"/>
      <c r="K26" s="35" t="s">
        <v>32</v>
      </c>
      <c r="L26" s="35" t="s">
        <v>33</v>
      </c>
      <c r="M26" s="35" t="s">
        <v>34</v>
      </c>
      <c r="N26" s="35" t="s">
        <v>35</v>
      </c>
      <c r="O26" s="271"/>
      <c r="P26" s="271"/>
    </row>
    <row r="27" spans="1:80" s="6" customFormat="1" ht="15" x14ac:dyDescent="0.25">
      <c r="A27" s="34">
        <v>1</v>
      </c>
      <c r="B27" s="34">
        <v>2</v>
      </c>
      <c r="C27" s="276">
        <v>3</v>
      </c>
      <c r="D27" s="276"/>
      <c r="E27" s="27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80" s="6" customFormat="1" ht="15" x14ac:dyDescent="0.25">
      <c r="A28" s="277" t="s">
        <v>72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BZ28" s="36" t="s">
        <v>72</v>
      </c>
    </row>
    <row r="29" spans="1:80" s="6" customFormat="1" ht="33.75" x14ac:dyDescent="0.25">
      <c r="A29" s="37" t="s">
        <v>37</v>
      </c>
      <c r="B29" s="38" t="s">
        <v>73</v>
      </c>
      <c r="C29" s="278" t="s">
        <v>74</v>
      </c>
      <c r="D29" s="279"/>
      <c r="E29" s="280"/>
      <c r="F29" s="37" t="s">
        <v>40</v>
      </c>
      <c r="G29" s="39"/>
      <c r="H29" s="53">
        <v>0.3</v>
      </c>
      <c r="I29" s="41">
        <v>53074.61</v>
      </c>
      <c r="J29" s="41">
        <v>34118.46</v>
      </c>
      <c r="K29" s="41">
        <v>1656.24</v>
      </c>
      <c r="L29" s="41">
        <v>20279.84</v>
      </c>
      <c r="M29" s="41">
        <v>12182.38</v>
      </c>
      <c r="N29" s="42"/>
      <c r="O29" s="44">
        <v>3.62</v>
      </c>
      <c r="P29" s="44">
        <v>18.829999999999998</v>
      </c>
      <c r="BZ29" s="36"/>
      <c r="CA29" s="2" t="s">
        <v>74</v>
      </c>
    </row>
    <row r="30" spans="1:80" s="6" customFormat="1" ht="45" x14ac:dyDescent="0.25">
      <c r="A30" s="37" t="s">
        <v>41</v>
      </c>
      <c r="B30" s="38" t="s">
        <v>75</v>
      </c>
      <c r="C30" s="278" t="s">
        <v>76</v>
      </c>
      <c r="D30" s="279"/>
      <c r="E30" s="280"/>
      <c r="F30" s="37" t="s">
        <v>40</v>
      </c>
      <c r="G30" s="39"/>
      <c r="H30" s="53">
        <v>0.6</v>
      </c>
      <c r="I30" s="41">
        <v>10145.93</v>
      </c>
      <c r="J30" s="41">
        <v>12624.96</v>
      </c>
      <c r="K30" s="42"/>
      <c r="L30" s="41">
        <v>8400.83</v>
      </c>
      <c r="M30" s="41">
        <v>4224.13</v>
      </c>
      <c r="N30" s="42"/>
      <c r="O30" s="43">
        <v>0</v>
      </c>
      <c r="P30" s="44">
        <v>6.53</v>
      </c>
      <c r="BZ30" s="36"/>
      <c r="CA30" s="2" t="s">
        <v>76</v>
      </c>
    </row>
    <row r="31" spans="1:80" s="6" customFormat="1" ht="15" x14ac:dyDescent="0.25">
      <c r="A31" s="281" t="s">
        <v>77</v>
      </c>
      <c r="B31" s="282"/>
      <c r="C31" s="282"/>
      <c r="D31" s="282"/>
      <c r="E31" s="282"/>
      <c r="F31" s="282"/>
      <c r="G31" s="282"/>
      <c r="H31" s="282"/>
      <c r="I31" s="283"/>
      <c r="J31" s="46"/>
      <c r="K31" s="46"/>
      <c r="L31" s="46"/>
      <c r="M31" s="46"/>
      <c r="N31" s="46"/>
      <c r="O31" s="54">
        <v>3.6166499999999999</v>
      </c>
      <c r="P31" s="54">
        <v>25.357050000000001</v>
      </c>
      <c r="BZ31" s="36"/>
      <c r="CB31" s="47" t="s">
        <v>77</v>
      </c>
    </row>
    <row r="32" spans="1:80" s="6" customFormat="1" ht="15" x14ac:dyDescent="0.25">
      <c r="A32" s="277" t="s">
        <v>78</v>
      </c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BZ32" s="36" t="s">
        <v>78</v>
      </c>
      <c r="CB32" s="47"/>
    </row>
    <row r="33" spans="1:81" s="6" customFormat="1" ht="15" x14ac:dyDescent="0.25">
      <c r="A33" s="289" t="s">
        <v>79</v>
      </c>
      <c r="B33" s="289"/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BZ33" s="36"/>
      <c r="CB33" s="47"/>
      <c r="CC33" s="55" t="s">
        <v>79</v>
      </c>
    </row>
    <row r="34" spans="1:81" s="6" customFormat="1" ht="22.5" x14ac:dyDescent="0.25">
      <c r="A34" s="37" t="s">
        <v>44</v>
      </c>
      <c r="B34" s="38" t="s">
        <v>80</v>
      </c>
      <c r="C34" s="278" t="s">
        <v>81</v>
      </c>
      <c r="D34" s="279"/>
      <c r="E34" s="280"/>
      <c r="F34" s="37" t="s">
        <v>82</v>
      </c>
      <c r="G34" s="39"/>
      <c r="H34" s="40">
        <v>3</v>
      </c>
      <c r="I34" s="41">
        <v>256713.7</v>
      </c>
      <c r="J34" s="41">
        <v>745718.74</v>
      </c>
      <c r="K34" s="41">
        <v>510744.53</v>
      </c>
      <c r="L34" s="41">
        <v>162341.95000000001</v>
      </c>
      <c r="M34" s="41">
        <v>65065.67</v>
      </c>
      <c r="N34" s="41">
        <v>7566.59</v>
      </c>
      <c r="O34" s="45">
        <v>907.2</v>
      </c>
      <c r="P34" s="44">
        <v>88.23</v>
      </c>
      <c r="BZ34" s="36"/>
      <c r="CA34" s="2" t="s">
        <v>81</v>
      </c>
      <c r="CB34" s="47"/>
      <c r="CC34" s="55"/>
    </row>
    <row r="35" spans="1:81" s="6" customFormat="1" ht="22.5" x14ac:dyDescent="0.25">
      <c r="A35" s="37" t="s">
        <v>48</v>
      </c>
      <c r="B35" s="38" t="s">
        <v>83</v>
      </c>
      <c r="C35" s="278" t="s">
        <v>84</v>
      </c>
      <c r="D35" s="279"/>
      <c r="E35" s="280"/>
      <c r="F35" s="37" t="s">
        <v>82</v>
      </c>
      <c r="G35" s="39"/>
      <c r="H35" s="40">
        <v>1</v>
      </c>
      <c r="I35" s="41">
        <v>126605.75999999999</v>
      </c>
      <c r="J35" s="41">
        <v>198589.19</v>
      </c>
      <c r="K35" s="41">
        <v>111725.37</v>
      </c>
      <c r="L35" s="41">
        <v>59510.15</v>
      </c>
      <c r="M35" s="41">
        <v>24975.55</v>
      </c>
      <c r="N35" s="41">
        <v>2378.12</v>
      </c>
      <c r="O35" s="44">
        <v>198.45</v>
      </c>
      <c r="P35" s="44">
        <v>33.75</v>
      </c>
      <c r="BZ35" s="36"/>
      <c r="CA35" s="2" t="s">
        <v>84</v>
      </c>
      <c r="CB35" s="47"/>
      <c r="CC35" s="55"/>
    </row>
    <row r="36" spans="1:81" s="6" customFormat="1" ht="22.5" x14ac:dyDescent="0.25">
      <c r="A36" s="37" t="s">
        <v>52</v>
      </c>
      <c r="B36" s="38" t="s">
        <v>85</v>
      </c>
      <c r="C36" s="278" t="s">
        <v>86</v>
      </c>
      <c r="D36" s="279"/>
      <c r="E36" s="280"/>
      <c r="F36" s="37" t="s">
        <v>87</v>
      </c>
      <c r="G36" s="39"/>
      <c r="H36" s="40">
        <v>7</v>
      </c>
      <c r="I36" s="41">
        <v>39219.449999999997</v>
      </c>
      <c r="J36" s="41">
        <v>260869.64</v>
      </c>
      <c r="K36" s="41">
        <v>207064.34</v>
      </c>
      <c r="L36" s="41">
        <v>35211.279999999999</v>
      </c>
      <c r="M36" s="41">
        <v>15526.4</v>
      </c>
      <c r="N36" s="41">
        <v>3067.62</v>
      </c>
      <c r="O36" s="44">
        <v>367.79</v>
      </c>
      <c r="P36" s="45">
        <v>21.7</v>
      </c>
      <c r="BZ36" s="36"/>
      <c r="CA36" s="2" t="s">
        <v>86</v>
      </c>
      <c r="CB36" s="47"/>
      <c r="CC36" s="55"/>
    </row>
    <row r="37" spans="1:81" s="6" customFormat="1" ht="33.75" x14ac:dyDescent="0.25">
      <c r="A37" s="37" t="s">
        <v>55</v>
      </c>
      <c r="B37" s="38" t="s">
        <v>88</v>
      </c>
      <c r="C37" s="278" t="s">
        <v>89</v>
      </c>
      <c r="D37" s="279"/>
      <c r="E37" s="280"/>
      <c r="F37" s="37" t="s">
        <v>87</v>
      </c>
      <c r="G37" s="39"/>
      <c r="H37" s="40">
        <v>12</v>
      </c>
      <c r="I37" s="41">
        <v>23629.21</v>
      </c>
      <c r="J37" s="41">
        <v>270990.53999999998</v>
      </c>
      <c r="K37" s="41">
        <v>177483.72</v>
      </c>
      <c r="L37" s="41">
        <v>64281.73</v>
      </c>
      <c r="M37" s="41">
        <v>26595.7</v>
      </c>
      <c r="N37" s="41">
        <v>2629.39</v>
      </c>
      <c r="O37" s="44">
        <v>315.25</v>
      </c>
      <c r="P37" s="44">
        <v>35.83</v>
      </c>
      <c r="BZ37" s="36"/>
      <c r="CA37" s="2" t="s">
        <v>89</v>
      </c>
      <c r="CB37" s="47"/>
      <c r="CC37" s="55"/>
    </row>
    <row r="38" spans="1:81" s="6" customFormat="1" ht="22.5" x14ac:dyDescent="0.25">
      <c r="A38" s="37" t="s">
        <v>90</v>
      </c>
      <c r="B38" s="38" t="s">
        <v>91</v>
      </c>
      <c r="C38" s="278" t="s">
        <v>92</v>
      </c>
      <c r="D38" s="279"/>
      <c r="E38" s="280"/>
      <c r="F38" s="37" t="s">
        <v>82</v>
      </c>
      <c r="G38" s="39"/>
      <c r="H38" s="40">
        <v>12</v>
      </c>
      <c r="I38" s="41">
        <v>2747.86</v>
      </c>
      <c r="J38" s="41">
        <v>27590.6</v>
      </c>
      <c r="K38" s="41">
        <v>26622.560000000001</v>
      </c>
      <c r="L38" s="44">
        <v>310.64</v>
      </c>
      <c r="M38" s="44">
        <v>262.99</v>
      </c>
      <c r="N38" s="44">
        <v>394.41</v>
      </c>
      <c r="O38" s="44">
        <v>47.29</v>
      </c>
      <c r="P38" s="44">
        <v>0.45</v>
      </c>
      <c r="BZ38" s="36"/>
      <c r="CA38" s="2" t="s">
        <v>92</v>
      </c>
      <c r="CB38" s="47"/>
      <c r="CC38" s="55"/>
    </row>
    <row r="39" spans="1:81" s="6" customFormat="1" ht="22.5" x14ac:dyDescent="0.25">
      <c r="A39" s="37" t="s">
        <v>93</v>
      </c>
      <c r="B39" s="38" t="s">
        <v>94</v>
      </c>
      <c r="C39" s="278" t="s">
        <v>95</v>
      </c>
      <c r="D39" s="279"/>
      <c r="E39" s="280"/>
      <c r="F39" s="37" t="s">
        <v>87</v>
      </c>
      <c r="G39" s="39"/>
      <c r="H39" s="40">
        <v>2</v>
      </c>
      <c r="I39" s="41">
        <v>23114.75</v>
      </c>
      <c r="J39" s="41">
        <v>33916.120000000003</v>
      </c>
      <c r="K39" s="41">
        <v>18620.89</v>
      </c>
      <c r="L39" s="41">
        <v>10611.68</v>
      </c>
      <c r="M39" s="41">
        <v>4407.68</v>
      </c>
      <c r="N39" s="44">
        <v>275.87</v>
      </c>
      <c r="O39" s="44">
        <v>33.08</v>
      </c>
      <c r="P39" s="44">
        <v>5.93</v>
      </c>
      <c r="BZ39" s="36"/>
      <c r="CA39" s="2" t="s">
        <v>95</v>
      </c>
      <c r="CB39" s="47"/>
      <c r="CC39" s="55"/>
    </row>
    <row r="40" spans="1:81" s="6" customFormat="1" ht="33.75" x14ac:dyDescent="0.25">
      <c r="A40" s="37" t="s">
        <v>96</v>
      </c>
      <c r="B40" s="38" t="s">
        <v>97</v>
      </c>
      <c r="C40" s="278" t="s">
        <v>98</v>
      </c>
      <c r="D40" s="279"/>
      <c r="E40" s="280"/>
      <c r="F40" s="37" t="s">
        <v>82</v>
      </c>
      <c r="G40" s="39"/>
      <c r="H40" s="40">
        <v>2</v>
      </c>
      <c r="I40" s="41">
        <v>25394.62</v>
      </c>
      <c r="J40" s="41">
        <v>28068.639999999999</v>
      </c>
      <c r="K40" s="41">
        <v>20961.810000000001</v>
      </c>
      <c r="L40" s="41">
        <v>4467.13</v>
      </c>
      <c r="M40" s="41">
        <v>2329.15</v>
      </c>
      <c r="N40" s="44">
        <v>310.55</v>
      </c>
      <c r="O40" s="44">
        <v>37.229999999999997</v>
      </c>
      <c r="P40" s="44">
        <v>3.55</v>
      </c>
      <c r="BZ40" s="36"/>
      <c r="CA40" s="2" t="s">
        <v>98</v>
      </c>
      <c r="CB40" s="47"/>
      <c r="CC40" s="55"/>
    </row>
    <row r="41" spans="1:81" s="6" customFormat="1" ht="22.5" x14ac:dyDescent="0.25">
      <c r="A41" s="37" t="s">
        <v>99</v>
      </c>
      <c r="B41" s="38" t="s">
        <v>100</v>
      </c>
      <c r="C41" s="278" t="s">
        <v>101</v>
      </c>
      <c r="D41" s="279"/>
      <c r="E41" s="280"/>
      <c r="F41" s="37" t="s">
        <v>87</v>
      </c>
      <c r="G41" s="39"/>
      <c r="H41" s="40">
        <v>2</v>
      </c>
      <c r="I41" s="41">
        <v>10824.18</v>
      </c>
      <c r="J41" s="41">
        <v>28883.4</v>
      </c>
      <c r="K41" s="41">
        <v>17176.82</v>
      </c>
      <c r="L41" s="41">
        <v>2024.98</v>
      </c>
      <c r="M41" s="41">
        <v>1969.74</v>
      </c>
      <c r="N41" s="41">
        <v>7711.86</v>
      </c>
      <c r="O41" s="44">
        <v>30.51</v>
      </c>
      <c r="P41" s="44">
        <v>3.27</v>
      </c>
      <c r="BZ41" s="36"/>
      <c r="CA41" s="2" t="s">
        <v>101</v>
      </c>
      <c r="CB41" s="47"/>
      <c r="CC41" s="55"/>
    </row>
    <row r="42" spans="1:81" s="6" customFormat="1" ht="22.5" x14ac:dyDescent="0.25">
      <c r="A42" s="37" t="s">
        <v>102</v>
      </c>
      <c r="B42" s="38" t="s">
        <v>103</v>
      </c>
      <c r="C42" s="278" t="s">
        <v>104</v>
      </c>
      <c r="D42" s="279"/>
      <c r="E42" s="280"/>
      <c r="F42" s="37" t="s">
        <v>82</v>
      </c>
      <c r="G42" s="39"/>
      <c r="H42" s="40">
        <v>63</v>
      </c>
      <c r="I42" s="41">
        <v>2171.34</v>
      </c>
      <c r="J42" s="41">
        <v>159713.60000000001</v>
      </c>
      <c r="K42" s="41">
        <v>103904.59</v>
      </c>
      <c r="L42" s="41">
        <v>25929.8</v>
      </c>
      <c r="M42" s="41">
        <v>28339.88</v>
      </c>
      <c r="N42" s="41">
        <v>1539.33</v>
      </c>
      <c r="O42" s="44">
        <v>184.56</v>
      </c>
      <c r="P42" s="45">
        <v>50.6</v>
      </c>
      <c r="BZ42" s="36"/>
      <c r="CA42" s="2" t="s">
        <v>104</v>
      </c>
      <c r="CB42" s="47"/>
      <c r="CC42" s="55"/>
    </row>
    <row r="43" spans="1:81" s="6" customFormat="1" ht="33.75" x14ac:dyDescent="0.25">
      <c r="A43" s="37" t="s">
        <v>105</v>
      </c>
      <c r="B43" s="38" t="s">
        <v>106</v>
      </c>
      <c r="C43" s="278" t="s">
        <v>107</v>
      </c>
      <c r="D43" s="279"/>
      <c r="E43" s="280"/>
      <c r="F43" s="37" t="s">
        <v>108</v>
      </c>
      <c r="G43" s="39"/>
      <c r="H43" s="40">
        <v>13</v>
      </c>
      <c r="I43" s="41">
        <v>26644.33</v>
      </c>
      <c r="J43" s="41">
        <v>377750.79</v>
      </c>
      <c r="K43" s="41">
        <v>199190.37</v>
      </c>
      <c r="L43" s="41">
        <v>130657.33</v>
      </c>
      <c r="M43" s="41">
        <v>44952.12</v>
      </c>
      <c r="N43" s="41">
        <v>2950.97</v>
      </c>
      <c r="O43" s="44">
        <v>353.81</v>
      </c>
      <c r="P43" s="44">
        <v>77.760000000000005</v>
      </c>
      <c r="BZ43" s="36"/>
      <c r="CA43" s="2" t="s">
        <v>107</v>
      </c>
      <c r="CB43" s="47"/>
      <c r="CC43" s="55"/>
    </row>
    <row r="44" spans="1:81" s="6" customFormat="1" ht="33.75" x14ac:dyDescent="0.25">
      <c r="A44" s="37" t="s">
        <v>109</v>
      </c>
      <c r="B44" s="38" t="s">
        <v>110</v>
      </c>
      <c r="C44" s="278" t="s">
        <v>111</v>
      </c>
      <c r="D44" s="279"/>
      <c r="E44" s="280"/>
      <c r="F44" s="37" t="s">
        <v>82</v>
      </c>
      <c r="G44" s="39"/>
      <c r="H44" s="40">
        <v>54</v>
      </c>
      <c r="I44" s="41">
        <v>2648.05</v>
      </c>
      <c r="J44" s="41">
        <v>182557.76</v>
      </c>
      <c r="K44" s="41">
        <v>118365.04</v>
      </c>
      <c r="L44" s="41">
        <v>16364.96</v>
      </c>
      <c r="M44" s="41">
        <v>46074.2</v>
      </c>
      <c r="N44" s="41">
        <v>1753.56</v>
      </c>
      <c r="O44" s="44">
        <v>210.24</v>
      </c>
      <c r="P44" s="44">
        <v>81.14</v>
      </c>
      <c r="BZ44" s="36"/>
      <c r="CA44" s="2" t="s">
        <v>111</v>
      </c>
      <c r="CB44" s="47"/>
      <c r="CC44" s="55"/>
    </row>
    <row r="45" spans="1:81" s="6" customFormat="1" ht="15" x14ac:dyDescent="0.25">
      <c r="A45" s="289" t="s">
        <v>112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89"/>
      <c r="O45" s="289"/>
      <c r="P45" s="289"/>
      <c r="BZ45" s="36"/>
      <c r="CB45" s="47"/>
      <c r="CC45" s="55" t="s">
        <v>112</v>
      </c>
    </row>
    <row r="46" spans="1:81" s="6" customFormat="1" ht="33.75" x14ac:dyDescent="0.25">
      <c r="A46" s="37" t="s">
        <v>113</v>
      </c>
      <c r="B46" s="38" t="s">
        <v>114</v>
      </c>
      <c r="C46" s="278" t="s">
        <v>115</v>
      </c>
      <c r="D46" s="279"/>
      <c r="E46" s="280"/>
      <c r="F46" s="37" t="s">
        <v>82</v>
      </c>
      <c r="G46" s="39"/>
      <c r="H46" s="40">
        <v>38</v>
      </c>
      <c r="I46" s="41">
        <v>27814.6</v>
      </c>
      <c r="J46" s="41">
        <v>1326724.94</v>
      </c>
      <c r="K46" s="41">
        <v>582248.76</v>
      </c>
      <c r="L46" s="41">
        <v>318758.92</v>
      </c>
      <c r="M46" s="41">
        <v>417091.35</v>
      </c>
      <c r="N46" s="41">
        <v>8625.91</v>
      </c>
      <c r="O46" s="44">
        <v>1034.21</v>
      </c>
      <c r="P46" s="44">
        <v>767.04</v>
      </c>
      <c r="BZ46" s="36"/>
      <c r="CA46" s="2" t="s">
        <v>115</v>
      </c>
      <c r="CB46" s="47"/>
      <c r="CC46" s="55"/>
    </row>
    <row r="47" spans="1:81" s="6" customFormat="1" ht="15" x14ac:dyDescent="0.25">
      <c r="A47" s="37" t="s">
        <v>116</v>
      </c>
      <c r="B47" s="38" t="s">
        <v>117</v>
      </c>
      <c r="C47" s="278" t="s">
        <v>118</v>
      </c>
      <c r="D47" s="279"/>
      <c r="E47" s="280"/>
      <c r="F47" s="37" t="s">
        <v>51</v>
      </c>
      <c r="G47" s="39"/>
      <c r="H47" s="40">
        <v>10</v>
      </c>
      <c r="I47" s="41">
        <v>190139.06</v>
      </c>
      <c r="J47" s="41">
        <v>351012.73</v>
      </c>
      <c r="K47" s="41">
        <v>285165.69</v>
      </c>
      <c r="L47" s="41">
        <v>41675.449999999997</v>
      </c>
      <c r="M47" s="41">
        <v>19946.91</v>
      </c>
      <c r="N47" s="41">
        <v>4224.68</v>
      </c>
      <c r="O47" s="44">
        <v>506.52</v>
      </c>
      <c r="P47" s="44">
        <v>30.24</v>
      </c>
      <c r="BZ47" s="36"/>
      <c r="CA47" s="2" t="s">
        <v>118</v>
      </c>
      <c r="CB47" s="47"/>
      <c r="CC47" s="55"/>
    </row>
    <row r="48" spans="1:81" s="6" customFormat="1" ht="45" x14ac:dyDescent="0.25">
      <c r="A48" s="37" t="s">
        <v>119</v>
      </c>
      <c r="B48" s="38" t="s">
        <v>120</v>
      </c>
      <c r="C48" s="278" t="s">
        <v>121</v>
      </c>
      <c r="D48" s="279"/>
      <c r="E48" s="280"/>
      <c r="F48" s="37" t="s">
        <v>122</v>
      </c>
      <c r="G48" s="39"/>
      <c r="H48" s="40">
        <v>40</v>
      </c>
      <c r="I48" s="41">
        <v>8406.41</v>
      </c>
      <c r="J48" s="41">
        <v>385763.45</v>
      </c>
      <c r="K48" s="41">
        <v>175355.62</v>
      </c>
      <c r="L48" s="41">
        <v>136672.91</v>
      </c>
      <c r="M48" s="41">
        <v>71137.06</v>
      </c>
      <c r="N48" s="41">
        <v>2597.86</v>
      </c>
      <c r="O48" s="44">
        <v>311.47000000000003</v>
      </c>
      <c r="P48" s="45">
        <v>106.6</v>
      </c>
      <c r="BZ48" s="36"/>
      <c r="CA48" s="2" t="s">
        <v>121</v>
      </c>
      <c r="CB48" s="47"/>
      <c r="CC48" s="55"/>
    </row>
    <row r="49" spans="1:81" s="6" customFormat="1" ht="33.75" x14ac:dyDescent="0.25">
      <c r="A49" s="37" t="s">
        <v>123</v>
      </c>
      <c r="B49" s="38" t="s">
        <v>124</v>
      </c>
      <c r="C49" s="278" t="s">
        <v>125</v>
      </c>
      <c r="D49" s="279"/>
      <c r="E49" s="280"/>
      <c r="F49" s="37" t="s">
        <v>82</v>
      </c>
      <c r="G49" s="39"/>
      <c r="H49" s="40">
        <v>5</v>
      </c>
      <c r="I49" s="41">
        <v>1485.92</v>
      </c>
      <c r="J49" s="41">
        <v>7810.56</v>
      </c>
      <c r="K49" s="41">
        <v>5643.39</v>
      </c>
      <c r="L49" s="41">
        <v>1204.1300000000001</v>
      </c>
      <c r="M49" s="44">
        <v>879.43</v>
      </c>
      <c r="N49" s="44">
        <v>83.61</v>
      </c>
      <c r="O49" s="44">
        <v>9.73</v>
      </c>
      <c r="P49" s="44">
        <v>1.46</v>
      </c>
      <c r="BZ49" s="36"/>
      <c r="CA49" s="2" t="s">
        <v>125</v>
      </c>
      <c r="CB49" s="47"/>
      <c r="CC49" s="55"/>
    </row>
    <row r="50" spans="1:81" s="6" customFormat="1" ht="33.75" x14ac:dyDescent="0.25">
      <c r="A50" s="37" t="s">
        <v>126</v>
      </c>
      <c r="B50" s="38" t="s">
        <v>127</v>
      </c>
      <c r="C50" s="278" t="s">
        <v>128</v>
      </c>
      <c r="D50" s="279"/>
      <c r="E50" s="280"/>
      <c r="F50" s="37" t="s">
        <v>122</v>
      </c>
      <c r="G50" s="39"/>
      <c r="H50" s="53">
        <v>32.1</v>
      </c>
      <c r="I50" s="41">
        <v>6267.28</v>
      </c>
      <c r="J50" s="41">
        <v>220324.82</v>
      </c>
      <c r="K50" s="41">
        <v>108691.61</v>
      </c>
      <c r="L50" s="41">
        <v>73205.95</v>
      </c>
      <c r="M50" s="41">
        <v>36817.01</v>
      </c>
      <c r="N50" s="41">
        <v>1610.25</v>
      </c>
      <c r="O50" s="44">
        <v>187.47</v>
      </c>
      <c r="P50" s="44">
        <v>55.82</v>
      </c>
      <c r="BZ50" s="36"/>
      <c r="CA50" s="2" t="s">
        <v>128</v>
      </c>
      <c r="CB50" s="47"/>
      <c r="CC50" s="55"/>
    </row>
    <row r="51" spans="1:81" s="6" customFormat="1" ht="15" x14ac:dyDescent="0.25">
      <c r="A51" s="289" t="s">
        <v>129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89"/>
      <c r="M51" s="289"/>
      <c r="N51" s="289"/>
      <c r="O51" s="289"/>
      <c r="P51" s="289"/>
      <c r="BZ51" s="36"/>
      <c r="CB51" s="47"/>
      <c r="CC51" s="55" t="s">
        <v>129</v>
      </c>
    </row>
    <row r="52" spans="1:81" s="6" customFormat="1" ht="33.75" x14ac:dyDescent="0.25">
      <c r="A52" s="37" t="s">
        <v>130</v>
      </c>
      <c r="B52" s="38" t="s">
        <v>131</v>
      </c>
      <c r="C52" s="278" t="s">
        <v>132</v>
      </c>
      <c r="D52" s="279"/>
      <c r="E52" s="280"/>
      <c r="F52" s="37" t="s">
        <v>82</v>
      </c>
      <c r="G52" s="39"/>
      <c r="H52" s="40">
        <v>38</v>
      </c>
      <c r="I52" s="41">
        <v>19562.91</v>
      </c>
      <c r="J52" s="41">
        <v>889190.53</v>
      </c>
      <c r="K52" s="41">
        <v>151393.35999999999</v>
      </c>
      <c r="L52" s="41">
        <v>561276.17000000004</v>
      </c>
      <c r="M52" s="41">
        <v>174278.14</v>
      </c>
      <c r="N52" s="41">
        <v>2242.86</v>
      </c>
      <c r="O52" s="44">
        <v>275.07</v>
      </c>
      <c r="P52" s="44">
        <v>230.54</v>
      </c>
      <c r="BZ52" s="36"/>
      <c r="CA52" s="2" t="s">
        <v>132</v>
      </c>
      <c r="CB52" s="47"/>
      <c r="CC52" s="55"/>
    </row>
    <row r="53" spans="1:81" s="6" customFormat="1" ht="45" x14ac:dyDescent="0.25">
      <c r="A53" s="37" t="s">
        <v>133</v>
      </c>
      <c r="B53" s="38" t="s">
        <v>134</v>
      </c>
      <c r="C53" s="278" t="s">
        <v>135</v>
      </c>
      <c r="D53" s="279"/>
      <c r="E53" s="280"/>
      <c r="F53" s="37" t="s">
        <v>136</v>
      </c>
      <c r="G53" s="39"/>
      <c r="H53" s="40">
        <v>50</v>
      </c>
      <c r="I53" s="41">
        <v>12670.89</v>
      </c>
      <c r="J53" s="41">
        <v>589617.87</v>
      </c>
      <c r="K53" s="41">
        <v>540913.46</v>
      </c>
      <c r="L53" s="41">
        <v>28224.06</v>
      </c>
      <c r="M53" s="41">
        <v>12466.82</v>
      </c>
      <c r="N53" s="41">
        <v>8013.53</v>
      </c>
      <c r="O53" s="45">
        <v>982.8</v>
      </c>
      <c r="P53" s="45">
        <v>18.899999999999999</v>
      </c>
      <c r="BZ53" s="36"/>
      <c r="CA53" s="2" t="s">
        <v>135</v>
      </c>
      <c r="CB53" s="47"/>
      <c r="CC53" s="55"/>
    </row>
    <row r="54" spans="1:81" s="6" customFormat="1" ht="33.75" x14ac:dyDescent="0.25">
      <c r="A54" s="37" t="s">
        <v>137</v>
      </c>
      <c r="B54" s="38" t="s">
        <v>138</v>
      </c>
      <c r="C54" s="278" t="s">
        <v>139</v>
      </c>
      <c r="D54" s="279"/>
      <c r="E54" s="280"/>
      <c r="F54" s="37" t="s">
        <v>136</v>
      </c>
      <c r="G54" s="39"/>
      <c r="H54" s="40">
        <v>120</v>
      </c>
      <c r="I54" s="41">
        <v>8946</v>
      </c>
      <c r="J54" s="41">
        <v>986399.05</v>
      </c>
      <c r="K54" s="41">
        <v>878776.34</v>
      </c>
      <c r="L54" s="41">
        <v>64683.44</v>
      </c>
      <c r="M54" s="41">
        <v>29920.36</v>
      </c>
      <c r="N54" s="41">
        <v>13018.91</v>
      </c>
      <c r="O54" s="44">
        <v>1596.67</v>
      </c>
      <c r="P54" s="44">
        <v>45.36</v>
      </c>
      <c r="BZ54" s="36"/>
      <c r="CA54" s="2" t="s">
        <v>139</v>
      </c>
      <c r="CB54" s="47"/>
      <c r="CC54" s="55"/>
    </row>
    <row r="55" spans="1:81" s="6" customFormat="1" ht="15" x14ac:dyDescent="0.25">
      <c r="A55" s="289" t="s">
        <v>140</v>
      </c>
      <c r="B55" s="289"/>
      <c r="C55" s="289"/>
      <c r="D55" s="289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BZ55" s="36"/>
      <c r="CB55" s="47"/>
      <c r="CC55" s="55" t="s">
        <v>140</v>
      </c>
    </row>
    <row r="56" spans="1:81" s="6" customFormat="1" ht="33.75" x14ac:dyDescent="0.25">
      <c r="A56" s="37" t="s">
        <v>141</v>
      </c>
      <c r="B56" s="38" t="s">
        <v>124</v>
      </c>
      <c r="C56" s="278" t="s">
        <v>125</v>
      </c>
      <c r="D56" s="279"/>
      <c r="E56" s="280"/>
      <c r="F56" s="37" t="s">
        <v>82</v>
      </c>
      <c r="G56" s="39"/>
      <c r="H56" s="40">
        <v>10</v>
      </c>
      <c r="I56" s="41">
        <v>1485.92</v>
      </c>
      <c r="J56" s="41">
        <v>15621.1</v>
      </c>
      <c r="K56" s="41">
        <v>11286.77</v>
      </c>
      <c r="L56" s="41">
        <v>2408.2600000000002</v>
      </c>
      <c r="M56" s="41">
        <v>1758.86</v>
      </c>
      <c r="N56" s="44">
        <v>167.21</v>
      </c>
      <c r="O56" s="44">
        <v>19.47</v>
      </c>
      <c r="P56" s="44">
        <v>2.93</v>
      </c>
      <c r="BZ56" s="36"/>
      <c r="CA56" s="2" t="s">
        <v>125</v>
      </c>
      <c r="CB56" s="47"/>
      <c r="CC56" s="55"/>
    </row>
    <row r="57" spans="1:81" s="6" customFormat="1" ht="33.75" x14ac:dyDescent="0.25">
      <c r="A57" s="37" t="s">
        <v>142</v>
      </c>
      <c r="B57" s="38" t="s">
        <v>143</v>
      </c>
      <c r="C57" s="278" t="s">
        <v>144</v>
      </c>
      <c r="D57" s="279"/>
      <c r="E57" s="280"/>
      <c r="F57" s="37" t="s">
        <v>82</v>
      </c>
      <c r="G57" s="39"/>
      <c r="H57" s="40">
        <v>30</v>
      </c>
      <c r="I57" s="41">
        <v>1971.71</v>
      </c>
      <c r="J57" s="41">
        <v>67700.67</v>
      </c>
      <c r="K57" s="41">
        <v>33860.32</v>
      </c>
      <c r="L57" s="41">
        <v>20322.39</v>
      </c>
      <c r="M57" s="41">
        <v>13016.33</v>
      </c>
      <c r="N57" s="44">
        <v>501.63</v>
      </c>
      <c r="O57" s="45">
        <v>58.4</v>
      </c>
      <c r="P57" s="44">
        <v>20.98</v>
      </c>
      <c r="BZ57" s="36"/>
      <c r="CA57" s="2" t="s">
        <v>144</v>
      </c>
      <c r="CB57" s="47"/>
      <c r="CC57" s="55"/>
    </row>
    <row r="58" spans="1:81" s="6" customFormat="1" ht="15" x14ac:dyDescent="0.25">
      <c r="A58" s="37" t="s">
        <v>145</v>
      </c>
      <c r="B58" s="38" t="s">
        <v>117</v>
      </c>
      <c r="C58" s="278" t="s">
        <v>118</v>
      </c>
      <c r="D58" s="279"/>
      <c r="E58" s="280"/>
      <c r="F58" s="37" t="s">
        <v>51</v>
      </c>
      <c r="G58" s="39"/>
      <c r="H58" s="40">
        <v>1</v>
      </c>
      <c r="I58" s="41">
        <v>190139.06</v>
      </c>
      <c r="J58" s="41">
        <v>35101.269999999997</v>
      </c>
      <c r="K58" s="41">
        <v>28516.57</v>
      </c>
      <c r="L58" s="41">
        <v>4167.54</v>
      </c>
      <c r="M58" s="41">
        <v>1994.69</v>
      </c>
      <c r="N58" s="44">
        <v>422.47</v>
      </c>
      <c r="O58" s="44">
        <v>50.65</v>
      </c>
      <c r="P58" s="44">
        <v>3.02</v>
      </c>
      <c r="BZ58" s="36"/>
      <c r="CA58" s="2" t="s">
        <v>118</v>
      </c>
      <c r="CB58" s="47"/>
      <c r="CC58" s="55"/>
    </row>
    <row r="59" spans="1:81" s="6" customFormat="1" ht="15" x14ac:dyDescent="0.25">
      <c r="A59" s="281" t="s">
        <v>146</v>
      </c>
      <c r="B59" s="282"/>
      <c r="C59" s="282"/>
      <c r="D59" s="282"/>
      <c r="E59" s="282"/>
      <c r="F59" s="282"/>
      <c r="G59" s="282"/>
      <c r="H59" s="282"/>
      <c r="I59" s="283"/>
      <c r="J59" s="46"/>
      <c r="K59" s="46"/>
      <c r="L59" s="46"/>
      <c r="M59" s="46"/>
      <c r="N59" s="46"/>
      <c r="O59" s="54">
        <v>7717.8752100000002</v>
      </c>
      <c r="P59" s="54">
        <v>1685.11023</v>
      </c>
      <c r="BZ59" s="36"/>
      <c r="CB59" s="47" t="s">
        <v>146</v>
      </c>
      <c r="CC59" s="55"/>
    </row>
    <row r="60" spans="1:81" s="6" customFormat="1" ht="15" x14ac:dyDescent="0.25">
      <c r="A60" s="277" t="s">
        <v>147</v>
      </c>
      <c r="B60" s="277"/>
      <c r="C60" s="277"/>
      <c r="D60" s="277"/>
      <c r="E60" s="277"/>
      <c r="F60" s="277"/>
      <c r="G60" s="277"/>
      <c r="H60" s="277"/>
      <c r="I60" s="277"/>
      <c r="J60" s="277"/>
      <c r="K60" s="277"/>
      <c r="L60" s="277"/>
      <c r="M60" s="277"/>
      <c r="N60" s="277"/>
      <c r="O60" s="277"/>
      <c r="P60" s="277"/>
      <c r="BZ60" s="36" t="s">
        <v>147</v>
      </c>
      <c r="CB60" s="47"/>
      <c r="CC60" s="55"/>
    </row>
    <row r="61" spans="1:81" s="6" customFormat="1" ht="15" x14ac:dyDescent="0.25">
      <c r="A61" s="289" t="s">
        <v>148</v>
      </c>
      <c r="B61" s="289"/>
      <c r="C61" s="289"/>
      <c r="D61" s="289"/>
      <c r="E61" s="289"/>
      <c r="F61" s="289"/>
      <c r="G61" s="289"/>
      <c r="H61" s="289"/>
      <c r="I61" s="289"/>
      <c r="J61" s="289"/>
      <c r="K61" s="289"/>
      <c r="L61" s="289"/>
      <c r="M61" s="289"/>
      <c r="N61" s="289"/>
      <c r="O61" s="289"/>
      <c r="P61" s="289"/>
      <c r="BZ61" s="36"/>
      <c r="CB61" s="47"/>
      <c r="CC61" s="55" t="s">
        <v>148</v>
      </c>
    </row>
    <row r="62" spans="1:81" s="6" customFormat="1" ht="15" x14ac:dyDescent="0.25">
      <c r="A62" s="37" t="s">
        <v>149</v>
      </c>
      <c r="B62" s="38" t="s">
        <v>117</v>
      </c>
      <c r="C62" s="278" t="s">
        <v>118</v>
      </c>
      <c r="D62" s="279"/>
      <c r="E62" s="280"/>
      <c r="F62" s="37" t="s">
        <v>51</v>
      </c>
      <c r="G62" s="39"/>
      <c r="H62" s="40">
        <v>10</v>
      </c>
      <c r="I62" s="41">
        <v>190139.06</v>
      </c>
      <c r="J62" s="41">
        <v>351012.73</v>
      </c>
      <c r="K62" s="41">
        <v>285165.69</v>
      </c>
      <c r="L62" s="41">
        <v>41675.449999999997</v>
      </c>
      <c r="M62" s="41">
        <v>19946.91</v>
      </c>
      <c r="N62" s="41">
        <v>4224.68</v>
      </c>
      <c r="O62" s="44">
        <v>506.52</v>
      </c>
      <c r="P62" s="44">
        <v>30.24</v>
      </c>
      <c r="BZ62" s="36"/>
      <c r="CA62" s="2" t="s">
        <v>118</v>
      </c>
      <c r="CB62" s="47"/>
      <c r="CC62" s="55"/>
    </row>
    <row r="63" spans="1:81" s="6" customFormat="1" ht="15" x14ac:dyDescent="0.25">
      <c r="A63" s="289" t="s">
        <v>150</v>
      </c>
      <c r="B63" s="289"/>
      <c r="C63" s="289"/>
      <c r="D63" s="289"/>
      <c r="E63" s="289"/>
      <c r="F63" s="289"/>
      <c r="G63" s="289"/>
      <c r="H63" s="289"/>
      <c r="I63" s="289"/>
      <c r="J63" s="289"/>
      <c r="K63" s="289"/>
      <c r="L63" s="289"/>
      <c r="M63" s="289"/>
      <c r="N63" s="289"/>
      <c r="O63" s="289"/>
      <c r="P63" s="289"/>
      <c r="BZ63" s="36"/>
      <c r="CB63" s="47"/>
      <c r="CC63" s="55" t="s">
        <v>150</v>
      </c>
    </row>
    <row r="64" spans="1:81" s="6" customFormat="1" ht="15" x14ac:dyDescent="0.25">
      <c r="A64" s="37" t="s">
        <v>151</v>
      </c>
      <c r="B64" s="38" t="s">
        <v>152</v>
      </c>
      <c r="C64" s="278" t="s">
        <v>153</v>
      </c>
      <c r="D64" s="279"/>
      <c r="E64" s="280"/>
      <c r="F64" s="37" t="s">
        <v>154</v>
      </c>
      <c r="G64" s="39"/>
      <c r="H64" s="53">
        <v>706.5</v>
      </c>
      <c r="I64" s="41">
        <v>2347.9699999999998</v>
      </c>
      <c r="J64" s="41">
        <v>868743.54</v>
      </c>
      <c r="K64" s="41">
        <v>774304.67</v>
      </c>
      <c r="L64" s="41">
        <v>56544.27</v>
      </c>
      <c r="M64" s="41">
        <v>26423.42</v>
      </c>
      <c r="N64" s="41">
        <v>11471.18</v>
      </c>
      <c r="O64" s="44">
        <v>1375.34</v>
      </c>
      <c r="P64" s="44">
        <v>40.06</v>
      </c>
      <c r="BZ64" s="36"/>
      <c r="CA64" s="2" t="s">
        <v>153</v>
      </c>
      <c r="CB64" s="47"/>
      <c r="CC64" s="55"/>
    </row>
    <row r="65" spans="1:81" s="6" customFormat="1" ht="33.75" x14ac:dyDescent="0.25">
      <c r="A65" s="37" t="s">
        <v>155</v>
      </c>
      <c r="B65" s="38" t="s">
        <v>156</v>
      </c>
      <c r="C65" s="278" t="s">
        <v>157</v>
      </c>
      <c r="D65" s="279"/>
      <c r="E65" s="280"/>
      <c r="F65" s="37" t="s">
        <v>158</v>
      </c>
      <c r="G65" s="39"/>
      <c r="H65" s="53">
        <v>19.2</v>
      </c>
      <c r="I65" s="41">
        <v>3674.18</v>
      </c>
      <c r="J65" s="41">
        <v>73658.62</v>
      </c>
      <c r="K65" s="41">
        <v>64498.05</v>
      </c>
      <c r="L65" s="41">
        <v>2214.44</v>
      </c>
      <c r="M65" s="41">
        <v>6946.13</v>
      </c>
      <c r="N65" s="42"/>
      <c r="O65" s="43">
        <v>129</v>
      </c>
      <c r="P65" s="44">
        <v>12.34</v>
      </c>
      <c r="BZ65" s="36"/>
      <c r="CA65" s="2" t="s">
        <v>157</v>
      </c>
      <c r="CB65" s="47"/>
      <c r="CC65" s="55"/>
    </row>
    <row r="66" spans="1:81" s="6" customFormat="1" ht="33.75" x14ac:dyDescent="0.25">
      <c r="A66" s="37" t="s">
        <v>159</v>
      </c>
      <c r="B66" s="38" t="s">
        <v>160</v>
      </c>
      <c r="C66" s="278" t="s">
        <v>161</v>
      </c>
      <c r="D66" s="279"/>
      <c r="E66" s="280"/>
      <c r="F66" s="37" t="s">
        <v>162</v>
      </c>
      <c r="G66" s="39"/>
      <c r="H66" s="53">
        <v>0.9</v>
      </c>
      <c r="I66" s="41">
        <v>65376.08</v>
      </c>
      <c r="J66" s="41">
        <v>66093.08</v>
      </c>
      <c r="K66" s="41">
        <v>15155</v>
      </c>
      <c r="L66" s="41">
        <v>38625.43</v>
      </c>
      <c r="M66" s="41">
        <v>12312.65</v>
      </c>
      <c r="N66" s="42"/>
      <c r="O66" s="44">
        <v>30.31</v>
      </c>
      <c r="P66" s="44">
        <v>19.12</v>
      </c>
      <c r="BZ66" s="36"/>
      <c r="CA66" s="2" t="s">
        <v>161</v>
      </c>
      <c r="CB66" s="47"/>
      <c r="CC66" s="55"/>
    </row>
    <row r="67" spans="1:81" s="6" customFormat="1" ht="22.5" x14ac:dyDescent="0.25">
      <c r="A67" s="37" t="s">
        <v>163</v>
      </c>
      <c r="B67" s="38" t="s">
        <v>164</v>
      </c>
      <c r="C67" s="278" t="s">
        <v>165</v>
      </c>
      <c r="D67" s="279"/>
      <c r="E67" s="280"/>
      <c r="F67" s="37" t="s">
        <v>162</v>
      </c>
      <c r="G67" s="39"/>
      <c r="H67" s="56">
        <v>0.08</v>
      </c>
      <c r="I67" s="41">
        <v>1256777.3600000001</v>
      </c>
      <c r="J67" s="41">
        <v>98950.48</v>
      </c>
      <c r="K67" s="41">
        <v>76890.81</v>
      </c>
      <c r="L67" s="41">
        <v>15506.57</v>
      </c>
      <c r="M67" s="41">
        <v>6553.1</v>
      </c>
      <c r="N67" s="42"/>
      <c r="O67" s="44">
        <v>134.57</v>
      </c>
      <c r="P67" s="44">
        <v>8.91</v>
      </c>
      <c r="BZ67" s="36"/>
      <c r="CA67" s="2" t="s">
        <v>165</v>
      </c>
      <c r="CB67" s="47"/>
      <c r="CC67" s="55"/>
    </row>
    <row r="68" spans="1:81" s="6" customFormat="1" ht="22.5" x14ac:dyDescent="0.25">
      <c r="A68" s="37" t="s">
        <v>166</v>
      </c>
      <c r="B68" s="38" t="s">
        <v>167</v>
      </c>
      <c r="C68" s="278" t="s">
        <v>168</v>
      </c>
      <c r="D68" s="279"/>
      <c r="E68" s="280"/>
      <c r="F68" s="37" t="s">
        <v>162</v>
      </c>
      <c r="G68" s="39"/>
      <c r="H68" s="56">
        <v>0.02</v>
      </c>
      <c r="I68" s="41">
        <v>462224.33</v>
      </c>
      <c r="J68" s="41">
        <v>8681.39</v>
      </c>
      <c r="K68" s="41">
        <v>8602.0499999999993</v>
      </c>
      <c r="L68" s="44">
        <v>47.08</v>
      </c>
      <c r="M68" s="44">
        <v>32.26</v>
      </c>
      <c r="N68" s="42"/>
      <c r="O68" s="44">
        <v>14.84</v>
      </c>
      <c r="P68" s="44">
        <v>0.06</v>
      </c>
      <c r="BZ68" s="36"/>
      <c r="CA68" s="2" t="s">
        <v>168</v>
      </c>
      <c r="CB68" s="47"/>
      <c r="CC68" s="55"/>
    </row>
    <row r="69" spans="1:81" s="6" customFormat="1" ht="15" x14ac:dyDescent="0.25">
      <c r="A69" s="289" t="s">
        <v>169</v>
      </c>
      <c r="B69" s="289"/>
      <c r="C69" s="289"/>
      <c r="D69" s="289"/>
      <c r="E69" s="289"/>
      <c r="F69" s="289"/>
      <c r="G69" s="289"/>
      <c r="H69" s="289"/>
      <c r="I69" s="289"/>
      <c r="J69" s="289"/>
      <c r="K69" s="289"/>
      <c r="L69" s="289"/>
      <c r="M69" s="289"/>
      <c r="N69" s="289"/>
      <c r="O69" s="289"/>
      <c r="P69" s="289"/>
      <c r="BZ69" s="36"/>
      <c r="CB69" s="47"/>
      <c r="CC69" s="55" t="s">
        <v>169</v>
      </c>
    </row>
    <row r="70" spans="1:81" s="6" customFormat="1" ht="22.5" x14ac:dyDescent="0.25">
      <c r="A70" s="37" t="s">
        <v>170</v>
      </c>
      <c r="B70" s="38" t="s">
        <v>171</v>
      </c>
      <c r="C70" s="278" t="s">
        <v>172</v>
      </c>
      <c r="D70" s="279"/>
      <c r="E70" s="280"/>
      <c r="F70" s="37" t="s">
        <v>51</v>
      </c>
      <c r="G70" s="39"/>
      <c r="H70" s="57">
        <v>3.8820000000000001</v>
      </c>
      <c r="I70" s="41">
        <v>31492.77</v>
      </c>
      <c r="J70" s="41">
        <v>128395.39</v>
      </c>
      <c r="K70" s="41">
        <v>64734.17</v>
      </c>
      <c r="L70" s="41">
        <v>44338.55</v>
      </c>
      <c r="M70" s="41">
        <v>19322.669999999998</v>
      </c>
      <c r="N70" s="42"/>
      <c r="O70" s="44">
        <v>110.05</v>
      </c>
      <c r="P70" s="44">
        <v>25.57</v>
      </c>
      <c r="BZ70" s="36"/>
      <c r="CA70" s="2" t="s">
        <v>172</v>
      </c>
      <c r="CB70" s="47"/>
      <c r="CC70" s="55"/>
    </row>
    <row r="71" spans="1:81" s="6" customFormat="1" ht="22.5" x14ac:dyDescent="0.25">
      <c r="A71" s="37" t="s">
        <v>173</v>
      </c>
      <c r="B71" s="38" t="s">
        <v>174</v>
      </c>
      <c r="C71" s="278" t="s">
        <v>175</v>
      </c>
      <c r="D71" s="279"/>
      <c r="E71" s="280"/>
      <c r="F71" s="37" t="s">
        <v>51</v>
      </c>
      <c r="G71" s="39"/>
      <c r="H71" s="57">
        <v>12.638</v>
      </c>
      <c r="I71" s="41">
        <v>20455.34</v>
      </c>
      <c r="J71" s="41">
        <v>274407.2</v>
      </c>
      <c r="K71" s="41">
        <v>175620.49</v>
      </c>
      <c r="L71" s="41">
        <v>70201.990000000005</v>
      </c>
      <c r="M71" s="41">
        <v>28584.720000000001</v>
      </c>
      <c r="N71" s="42"/>
      <c r="O71" s="44">
        <v>298.57</v>
      </c>
      <c r="P71" s="44">
        <v>37.86</v>
      </c>
      <c r="BZ71" s="36"/>
      <c r="CA71" s="2" t="s">
        <v>175</v>
      </c>
      <c r="CB71" s="47"/>
      <c r="CC71" s="55"/>
    </row>
    <row r="72" spans="1:81" s="6" customFormat="1" ht="33.75" x14ac:dyDescent="0.25">
      <c r="A72" s="37" t="s">
        <v>176</v>
      </c>
      <c r="B72" s="38" t="s">
        <v>177</v>
      </c>
      <c r="C72" s="278" t="s">
        <v>178</v>
      </c>
      <c r="D72" s="279"/>
      <c r="E72" s="280"/>
      <c r="F72" s="37" t="s">
        <v>51</v>
      </c>
      <c r="G72" s="39"/>
      <c r="H72" s="57">
        <v>1.1040000000000001</v>
      </c>
      <c r="I72" s="41">
        <v>32450.82</v>
      </c>
      <c r="J72" s="41">
        <v>37406.17</v>
      </c>
      <c r="K72" s="41">
        <v>19637.03</v>
      </c>
      <c r="L72" s="41">
        <v>12376.55</v>
      </c>
      <c r="M72" s="41">
        <v>5392.59</v>
      </c>
      <c r="N72" s="42"/>
      <c r="O72" s="44">
        <v>33.380000000000003</v>
      </c>
      <c r="P72" s="44">
        <v>7.14</v>
      </c>
      <c r="BZ72" s="36"/>
      <c r="CA72" s="2" t="s">
        <v>178</v>
      </c>
      <c r="CB72" s="47"/>
      <c r="CC72" s="55"/>
    </row>
    <row r="73" spans="1:81" s="6" customFormat="1" ht="15" x14ac:dyDescent="0.25">
      <c r="A73" s="289" t="s">
        <v>179</v>
      </c>
      <c r="B73" s="289"/>
      <c r="C73" s="289"/>
      <c r="D73" s="289"/>
      <c r="E73" s="289"/>
      <c r="F73" s="289"/>
      <c r="G73" s="289"/>
      <c r="H73" s="289"/>
      <c r="I73" s="289"/>
      <c r="J73" s="289"/>
      <c r="K73" s="289"/>
      <c r="L73" s="289"/>
      <c r="M73" s="289"/>
      <c r="N73" s="289"/>
      <c r="O73" s="289"/>
      <c r="P73" s="289"/>
      <c r="BZ73" s="36"/>
      <c r="CB73" s="47"/>
      <c r="CC73" s="55" t="s">
        <v>179</v>
      </c>
    </row>
    <row r="74" spans="1:81" s="6" customFormat="1" ht="15" x14ac:dyDescent="0.25">
      <c r="A74" s="37" t="s">
        <v>180</v>
      </c>
      <c r="B74" s="38" t="s">
        <v>181</v>
      </c>
      <c r="C74" s="278" t="s">
        <v>182</v>
      </c>
      <c r="D74" s="279"/>
      <c r="E74" s="280"/>
      <c r="F74" s="37" t="s">
        <v>183</v>
      </c>
      <c r="G74" s="39"/>
      <c r="H74" s="56">
        <v>77.66</v>
      </c>
      <c r="I74" s="41">
        <v>8185.48</v>
      </c>
      <c r="J74" s="41">
        <v>853418.39</v>
      </c>
      <c r="K74" s="41">
        <v>742202.32</v>
      </c>
      <c r="L74" s="41">
        <v>91915.03</v>
      </c>
      <c r="M74" s="42"/>
      <c r="N74" s="41">
        <v>19301.04</v>
      </c>
      <c r="O74" s="44">
        <v>1396.48</v>
      </c>
      <c r="P74" s="43">
        <v>0</v>
      </c>
      <c r="BZ74" s="36"/>
      <c r="CA74" s="2" t="s">
        <v>182</v>
      </c>
      <c r="CB74" s="47"/>
      <c r="CC74" s="55"/>
    </row>
    <row r="75" spans="1:81" s="6" customFormat="1" ht="33.75" x14ac:dyDescent="0.25">
      <c r="A75" s="37" t="s">
        <v>184</v>
      </c>
      <c r="B75" s="38" t="s">
        <v>185</v>
      </c>
      <c r="C75" s="278" t="s">
        <v>186</v>
      </c>
      <c r="D75" s="279"/>
      <c r="E75" s="280"/>
      <c r="F75" s="37" t="s">
        <v>183</v>
      </c>
      <c r="G75" s="39"/>
      <c r="H75" s="56">
        <v>22.31</v>
      </c>
      <c r="I75" s="41">
        <v>19991.78</v>
      </c>
      <c r="J75" s="41">
        <v>601784.30000000005</v>
      </c>
      <c r="K75" s="41">
        <v>522524.62</v>
      </c>
      <c r="L75" s="41">
        <v>73714.92</v>
      </c>
      <c r="M75" s="42"/>
      <c r="N75" s="41">
        <v>5544.76</v>
      </c>
      <c r="O75" s="44">
        <v>1045.1099999999999</v>
      </c>
      <c r="P75" s="43">
        <v>0</v>
      </c>
      <c r="BZ75" s="36"/>
      <c r="CA75" s="2" t="s">
        <v>186</v>
      </c>
      <c r="CB75" s="47"/>
      <c r="CC75" s="55"/>
    </row>
    <row r="76" spans="1:81" s="6" customFormat="1" ht="33.75" x14ac:dyDescent="0.25">
      <c r="A76" s="37" t="s">
        <v>187</v>
      </c>
      <c r="B76" s="38" t="s">
        <v>188</v>
      </c>
      <c r="C76" s="278" t="s">
        <v>189</v>
      </c>
      <c r="D76" s="279"/>
      <c r="E76" s="280"/>
      <c r="F76" s="37" t="s">
        <v>82</v>
      </c>
      <c r="G76" s="39"/>
      <c r="H76" s="40">
        <v>43</v>
      </c>
      <c r="I76" s="41">
        <v>1027.25</v>
      </c>
      <c r="J76" s="41">
        <v>76786.69</v>
      </c>
      <c r="K76" s="41">
        <v>45888.51</v>
      </c>
      <c r="L76" s="41">
        <v>13521.55</v>
      </c>
      <c r="M76" s="41">
        <v>16994.419999999998</v>
      </c>
      <c r="N76" s="44">
        <v>382.21</v>
      </c>
      <c r="O76" s="44">
        <v>82.43</v>
      </c>
      <c r="P76" s="44">
        <v>30.19</v>
      </c>
      <c r="BZ76" s="36"/>
      <c r="CA76" s="2" t="s">
        <v>189</v>
      </c>
      <c r="CB76" s="47"/>
      <c r="CC76" s="55"/>
    </row>
    <row r="77" spans="1:81" s="6" customFormat="1" ht="15" x14ac:dyDescent="0.25">
      <c r="A77" s="37" t="s">
        <v>190</v>
      </c>
      <c r="B77" s="38" t="s">
        <v>181</v>
      </c>
      <c r="C77" s="278" t="s">
        <v>182</v>
      </c>
      <c r="D77" s="279"/>
      <c r="E77" s="280"/>
      <c r="F77" s="37" t="s">
        <v>183</v>
      </c>
      <c r="G77" s="39"/>
      <c r="H77" s="40">
        <v>62</v>
      </c>
      <c r="I77" s="41">
        <v>8185.48</v>
      </c>
      <c r="J77" s="41">
        <v>681328.1</v>
      </c>
      <c r="K77" s="41">
        <v>592538.55000000005</v>
      </c>
      <c r="L77" s="41">
        <v>73380.53</v>
      </c>
      <c r="M77" s="42"/>
      <c r="N77" s="41">
        <v>15409.02</v>
      </c>
      <c r="O77" s="44">
        <v>1114.8800000000001</v>
      </c>
      <c r="P77" s="43">
        <v>0</v>
      </c>
      <c r="BZ77" s="36"/>
      <c r="CA77" s="2" t="s">
        <v>182</v>
      </c>
      <c r="CB77" s="47"/>
      <c r="CC77" s="55"/>
    </row>
    <row r="78" spans="1:81" s="6" customFormat="1" ht="15" x14ac:dyDescent="0.25">
      <c r="A78" s="37" t="s">
        <v>191</v>
      </c>
      <c r="B78" s="38" t="s">
        <v>117</v>
      </c>
      <c r="C78" s="278" t="s">
        <v>118</v>
      </c>
      <c r="D78" s="279"/>
      <c r="E78" s="280"/>
      <c r="F78" s="37" t="s">
        <v>51</v>
      </c>
      <c r="G78" s="39"/>
      <c r="H78" s="40">
        <v>50</v>
      </c>
      <c r="I78" s="41">
        <v>190139.06</v>
      </c>
      <c r="J78" s="41">
        <v>1755063.64</v>
      </c>
      <c r="K78" s="41">
        <v>1425828.47</v>
      </c>
      <c r="L78" s="41">
        <v>208377.25</v>
      </c>
      <c r="M78" s="41">
        <v>99734.54</v>
      </c>
      <c r="N78" s="41">
        <v>21123.38</v>
      </c>
      <c r="O78" s="45">
        <v>2532.6</v>
      </c>
      <c r="P78" s="45">
        <v>151.19999999999999</v>
      </c>
      <c r="BZ78" s="36"/>
      <c r="CA78" s="2" t="s">
        <v>118</v>
      </c>
      <c r="CB78" s="47"/>
      <c r="CC78" s="55"/>
    </row>
    <row r="79" spans="1:81" s="6" customFormat="1" ht="22.5" x14ac:dyDescent="0.25">
      <c r="A79" s="37" t="s">
        <v>192</v>
      </c>
      <c r="B79" s="38" t="s">
        <v>193</v>
      </c>
      <c r="C79" s="278" t="s">
        <v>194</v>
      </c>
      <c r="D79" s="279"/>
      <c r="E79" s="280"/>
      <c r="F79" s="37" t="s">
        <v>47</v>
      </c>
      <c r="G79" s="39"/>
      <c r="H79" s="40">
        <v>50</v>
      </c>
      <c r="I79" s="41">
        <v>11117.39</v>
      </c>
      <c r="J79" s="41">
        <v>893650.38</v>
      </c>
      <c r="K79" s="41">
        <v>364982.96</v>
      </c>
      <c r="L79" s="41">
        <v>394005.43</v>
      </c>
      <c r="M79" s="41">
        <v>134661.99</v>
      </c>
      <c r="N79" s="42"/>
      <c r="O79" s="44">
        <v>789.75</v>
      </c>
      <c r="P79" s="45">
        <v>199.8</v>
      </c>
      <c r="BZ79" s="36"/>
      <c r="CA79" s="2" t="s">
        <v>194</v>
      </c>
      <c r="CB79" s="47"/>
      <c r="CC79" s="55"/>
    </row>
    <row r="80" spans="1:81" s="6" customFormat="1" ht="15" x14ac:dyDescent="0.25">
      <c r="A80" s="289" t="s">
        <v>195</v>
      </c>
      <c r="B80" s="289"/>
      <c r="C80" s="289"/>
      <c r="D80" s="289"/>
      <c r="E80" s="289"/>
      <c r="F80" s="289"/>
      <c r="G80" s="289"/>
      <c r="H80" s="289"/>
      <c r="I80" s="289"/>
      <c r="J80" s="289"/>
      <c r="K80" s="289"/>
      <c r="L80" s="289"/>
      <c r="M80" s="289"/>
      <c r="N80" s="289"/>
      <c r="O80" s="289"/>
      <c r="P80" s="289"/>
      <c r="BZ80" s="36"/>
      <c r="CB80" s="47"/>
      <c r="CC80" s="55" t="s">
        <v>195</v>
      </c>
    </row>
    <row r="81" spans="1:83" s="6" customFormat="1" ht="45" x14ac:dyDescent="0.25">
      <c r="A81" s="37" t="s">
        <v>196</v>
      </c>
      <c r="B81" s="38" t="s">
        <v>197</v>
      </c>
      <c r="C81" s="278" t="s">
        <v>198</v>
      </c>
      <c r="D81" s="279"/>
      <c r="E81" s="280"/>
      <c r="F81" s="37" t="s">
        <v>199</v>
      </c>
      <c r="G81" s="39"/>
      <c r="H81" s="56">
        <v>7.22</v>
      </c>
      <c r="I81" s="41">
        <v>8725.85</v>
      </c>
      <c r="J81" s="41">
        <v>91551.86</v>
      </c>
      <c r="K81" s="41">
        <v>70953.899999999994</v>
      </c>
      <c r="L81" s="41">
        <v>14410.24</v>
      </c>
      <c r="M81" s="41">
        <v>6187.72</v>
      </c>
      <c r="N81" s="42"/>
      <c r="O81" s="44">
        <v>141.91999999999999</v>
      </c>
      <c r="P81" s="44">
        <v>9.06</v>
      </c>
      <c r="BZ81" s="36"/>
      <c r="CA81" s="2" t="s">
        <v>198</v>
      </c>
      <c r="CB81" s="47"/>
      <c r="CC81" s="55"/>
    </row>
    <row r="82" spans="1:83" s="6" customFormat="1" ht="15" x14ac:dyDescent="0.25">
      <c r="A82" s="37" t="s">
        <v>200</v>
      </c>
      <c r="B82" s="38" t="s">
        <v>181</v>
      </c>
      <c r="C82" s="278" t="s">
        <v>182</v>
      </c>
      <c r="D82" s="279"/>
      <c r="E82" s="280"/>
      <c r="F82" s="37" t="s">
        <v>183</v>
      </c>
      <c r="G82" s="39"/>
      <c r="H82" s="40">
        <v>20</v>
      </c>
      <c r="I82" s="41">
        <v>8185.48</v>
      </c>
      <c r="J82" s="41">
        <v>219783.26</v>
      </c>
      <c r="K82" s="41">
        <v>191141.47</v>
      </c>
      <c r="L82" s="41">
        <v>23671.14</v>
      </c>
      <c r="M82" s="42"/>
      <c r="N82" s="41">
        <v>4970.6499999999996</v>
      </c>
      <c r="O82" s="44">
        <v>359.64</v>
      </c>
      <c r="P82" s="43">
        <v>0</v>
      </c>
      <c r="BZ82" s="36"/>
      <c r="CA82" s="2" t="s">
        <v>182</v>
      </c>
      <c r="CB82" s="47"/>
      <c r="CC82" s="55"/>
    </row>
    <row r="83" spans="1:83" s="6" customFormat="1" ht="15" x14ac:dyDescent="0.25">
      <c r="A83" s="281" t="s">
        <v>201</v>
      </c>
      <c r="B83" s="282"/>
      <c r="C83" s="282"/>
      <c r="D83" s="282"/>
      <c r="E83" s="282"/>
      <c r="F83" s="282"/>
      <c r="G83" s="282"/>
      <c r="H83" s="282"/>
      <c r="I83" s="283"/>
      <c r="J83" s="46"/>
      <c r="K83" s="46"/>
      <c r="L83" s="46"/>
      <c r="M83" s="46"/>
      <c r="N83" s="46"/>
      <c r="O83" s="54">
        <v>10095.41151</v>
      </c>
      <c r="P83" s="58">
        <v>571.53966119999995</v>
      </c>
      <c r="BZ83" s="36"/>
      <c r="CB83" s="47" t="s">
        <v>201</v>
      </c>
      <c r="CC83" s="55"/>
    </row>
    <row r="84" spans="1:83" s="6" customFormat="1" ht="15" x14ac:dyDescent="0.25">
      <c r="A84" s="277" t="s">
        <v>202</v>
      </c>
      <c r="B84" s="277"/>
      <c r="C84" s="277"/>
      <c r="D84" s="277"/>
      <c r="E84" s="277"/>
      <c r="F84" s="277"/>
      <c r="G84" s="277"/>
      <c r="H84" s="277"/>
      <c r="I84" s="277"/>
      <c r="J84" s="277"/>
      <c r="K84" s="277"/>
      <c r="L84" s="277"/>
      <c r="M84" s="277"/>
      <c r="N84" s="277"/>
      <c r="O84" s="277"/>
      <c r="P84" s="277"/>
      <c r="BZ84" s="36" t="s">
        <v>202</v>
      </c>
      <c r="CB84" s="47"/>
      <c r="CC84" s="55"/>
    </row>
    <row r="85" spans="1:83" s="6" customFormat="1" ht="15" x14ac:dyDescent="0.25">
      <c r="A85" s="289" t="s">
        <v>203</v>
      </c>
      <c r="B85" s="289"/>
      <c r="C85" s="289"/>
      <c r="D85" s="289"/>
      <c r="E85" s="289"/>
      <c r="F85" s="289"/>
      <c r="G85" s="289"/>
      <c r="H85" s="289"/>
      <c r="I85" s="289"/>
      <c r="J85" s="289"/>
      <c r="K85" s="289"/>
      <c r="L85" s="289"/>
      <c r="M85" s="289"/>
      <c r="N85" s="289"/>
      <c r="O85" s="289"/>
      <c r="P85" s="289"/>
      <c r="BZ85" s="36"/>
      <c r="CB85" s="47"/>
      <c r="CC85" s="55" t="s">
        <v>203</v>
      </c>
    </row>
    <row r="86" spans="1:83" s="6" customFormat="1" ht="22.5" x14ac:dyDescent="0.25">
      <c r="A86" s="37" t="s">
        <v>204</v>
      </c>
      <c r="B86" s="38" t="s">
        <v>205</v>
      </c>
      <c r="C86" s="278" t="s">
        <v>206</v>
      </c>
      <c r="D86" s="279"/>
      <c r="E86" s="280"/>
      <c r="F86" s="37" t="s">
        <v>51</v>
      </c>
      <c r="G86" s="39"/>
      <c r="H86" s="57">
        <v>1430.299</v>
      </c>
      <c r="I86" s="41">
        <v>1257.42</v>
      </c>
      <c r="J86" s="41">
        <v>1798486.57</v>
      </c>
      <c r="K86" s="42"/>
      <c r="L86" s="41">
        <v>1798486.57</v>
      </c>
      <c r="M86" s="42"/>
      <c r="N86" s="42"/>
      <c r="O86" s="43">
        <v>0</v>
      </c>
      <c r="P86" s="43">
        <v>0</v>
      </c>
      <c r="BZ86" s="36"/>
      <c r="CA86" s="2" t="s">
        <v>206</v>
      </c>
      <c r="CB86" s="47"/>
      <c r="CC86" s="55"/>
    </row>
    <row r="87" spans="1:83" s="6" customFormat="1" ht="78.75" x14ac:dyDescent="0.25">
      <c r="A87" s="37" t="s">
        <v>207</v>
      </c>
      <c r="B87" s="38" t="s">
        <v>208</v>
      </c>
      <c r="C87" s="278" t="s">
        <v>209</v>
      </c>
      <c r="D87" s="279"/>
      <c r="E87" s="280"/>
      <c r="F87" s="37" t="s">
        <v>51</v>
      </c>
      <c r="G87" s="39"/>
      <c r="H87" s="57">
        <v>1430.299</v>
      </c>
      <c r="I87" s="41">
        <v>357.97</v>
      </c>
      <c r="J87" s="41">
        <v>512004.13</v>
      </c>
      <c r="K87" s="42"/>
      <c r="L87" s="41">
        <v>512004.13</v>
      </c>
      <c r="M87" s="42"/>
      <c r="N87" s="42"/>
      <c r="O87" s="43">
        <v>0</v>
      </c>
      <c r="P87" s="43">
        <v>0</v>
      </c>
      <c r="BZ87" s="36"/>
      <c r="CA87" s="2" t="s">
        <v>209</v>
      </c>
      <c r="CB87" s="47"/>
      <c r="CC87" s="55"/>
    </row>
    <row r="88" spans="1:83" s="6" customFormat="1" ht="15" x14ac:dyDescent="0.25">
      <c r="A88" s="289" t="s">
        <v>210</v>
      </c>
      <c r="B88" s="289"/>
      <c r="C88" s="289"/>
      <c r="D88" s="289"/>
      <c r="E88" s="289"/>
      <c r="F88" s="289"/>
      <c r="G88" s="289"/>
      <c r="H88" s="289"/>
      <c r="I88" s="289"/>
      <c r="J88" s="289"/>
      <c r="K88" s="289"/>
      <c r="L88" s="289"/>
      <c r="M88" s="289"/>
      <c r="N88" s="289"/>
      <c r="O88" s="289"/>
      <c r="P88" s="289"/>
      <c r="BZ88" s="36"/>
      <c r="CB88" s="47"/>
      <c r="CC88" s="55" t="s">
        <v>210</v>
      </c>
    </row>
    <row r="89" spans="1:83" s="6" customFormat="1" ht="78.75" x14ac:dyDescent="0.25">
      <c r="A89" s="37" t="s">
        <v>211</v>
      </c>
      <c r="B89" s="38" t="s">
        <v>212</v>
      </c>
      <c r="C89" s="278" t="s">
        <v>213</v>
      </c>
      <c r="D89" s="279"/>
      <c r="E89" s="280"/>
      <c r="F89" s="37" t="s">
        <v>51</v>
      </c>
      <c r="G89" s="39"/>
      <c r="H89" s="40">
        <v>250</v>
      </c>
      <c r="I89" s="41">
        <v>1235.42</v>
      </c>
      <c r="J89" s="41">
        <v>308855</v>
      </c>
      <c r="K89" s="42"/>
      <c r="L89" s="42"/>
      <c r="M89" s="42"/>
      <c r="N89" s="41">
        <v>308855</v>
      </c>
      <c r="O89" s="43">
        <v>0</v>
      </c>
      <c r="P89" s="43">
        <v>0</v>
      </c>
      <c r="BZ89" s="36"/>
      <c r="CA89" s="2" t="s">
        <v>213</v>
      </c>
      <c r="CB89" s="47"/>
      <c r="CC89" s="55"/>
    </row>
    <row r="90" spans="1:83" s="6" customFormat="1" ht="15" x14ac:dyDescent="0.25">
      <c r="A90" s="281" t="s">
        <v>214</v>
      </c>
      <c r="B90" s="282"/>
      <c r="C90" s="282"/>
      <c r="D90" s="282"/>
      <c r="E90" s="282"/>
      <c r="F90" s="282"/>
      <c r="G90" s="282"/>
      <c r="H90" s="282"/>
      <c r="I90" s="283"/>
      <c r="J90" s="46"/>
      <c r="K90" s="46"/>
      <c r="L90" s="46"/>
      <c r="M90" s="46"/>
      <c r="N90" s="46"/>
      <c r="O90" s="59">
        <v>0</v>
      </c>
      <c r="P90" s="59">
        <v>0</v>
      </c>
      <c r="BZ90" s="36"/>
      <c r="CB90" s="47" t="s">
        <v>214</v>
      </c>
      <c r="CC90" s="55"/>
    </row>
    <row r="91" spans="1:83" s="6" customFormat="1" ht="15" x14ac:dyDescent="0.25">
      <c r="A91" s="281" t="s">
        <v>59</v>
      </c>
      <c r="B91" s="282"/>
      <c r="C91" s="282"/>
      <c r="D91" s="282"/>
      <c r="E91" s="282"/>
      <c r="F91" s="282"/>
      <c r="G91" s="282"/>
      <c r="H91" s="282"/>
      <c r="I91" s="283"/>
      <c r="J91" s="46"/>
      <c r="K91" s="46"/>
      <c r="L91" s="46"/>
      <c r="M91" s="46"/>
      <c r="N91" s="46"/>
      <c r="O91" s="46"/>
      <c r="P91" s="46"/>
      <c r="CD91" s="47" t="s">
        <v>59</v>
      </c>
    </row>
    <row r="92" spans="1:83" s="6" customFormat="1" ht="15" x14ac:dyDescent="0.25">
      <c r="A92" s="284" t="s">
        <v>60</v>
      </c>
      <c r="B92" s="285"/>
      <c r="C92" s="285"/>
      <c r="D92" s="285"/>
      <c r="E92" s="285"/>
      <c r="F92" s="285"/>
      <c r="G92" s="285"/>
      <c r="H92" s="285"/>
      <c r="I92" s="286"/>
      <c r="J92" s="41">
        <v>16936720.350000001</v>
      </c>
      <c r="K92" s="42"/>
      <c r="L92" s="42"/>
      <c r="M92" s="42"/>
      <c r="N92" s="42"/>
      <c r="O92" s="42"/>
      <c r="P92" s="42"/>
      <c r="CD92" s="47"/>
      <c r="CE92" s="2" t="s">
        <v>60</v>
      </c>
    </row>
    <row r="93" spans="1:83" s="6" customFormat="1" ht="15" x14ac:dyDescent="0.25">
      <c r="A93" s="284" t="s">
        <v>61</v>
      </c>
      <c r="B93" s="285"/>
      <c r="C93" s="285"/>
      <c r="D93" s="285"/>
      <c r="E93" s="285"/>
      <c r="F93" s="285"/>
      <c r="G93" s="285"/>
      <c r="H93" s="285"/>
      <c r="I93" s="286"/>
      <c r="J93" s="41">
        <v>11565964.59</v>
      </c>
      <c r="K93" s="42"/>
      <c r="L93" s="42"/>
      <c r="M93" s="42"/>
      <c r="N93" s="42"/>
      <c r="O93" s="42"/>
      <c r="P93" s="42"/>
      <c r="CD93" s="47"/>
      <c r="CE93" s="2" t="s">
        <v>61</v>
      </c>
    </row>
    <row r="94" spans="1:83" s="6" customFormat="1" ht="15" x14ac:dyDescent="0.25">
      <c r="A94" s="284" t="s">
        <v>215</v>
      </c>
      <c r="B94" s="285"/>
      <c r="C94" s="285"/>
      <c r="D94" s="285"/>
      <c r="E94" s="285"/>
      <c r="F94" s="285"/>
      <c r="G94" s="285"/>
      <c r="H94" s="285"/>
      <c r="I94" s="286"/>
      <c r="J94" s="41">
        <v>21982420.02</v>
      </c>
      <c r="K94" s="42"/>
      <c r="L94" s="42"/>
      <c r="M94" s="42"/>
      <c r="N94" s="42"/>
      <c r="O94" s="42"/>
      <c r="P94" s="42"/>
      <c r="CD94" s="47"/>
      <c r="CE94" s="2" t="s">
        <v>215</v>
      </c>
    </row>
    <row r="95" spans="1:83" s="6" customFormat="1" ht="15" x14ac:dyDescent="0.25">
      <c r="A95" s="284" t="s">
        <v>62</v>
      </c>
      <c r="B95" s="285"/>
      <c r="C95" s="285"/>
      <c r="D95" s="285"/>
      <c r="E95" s="285"/>
      <c r="F95" s="285"/>
      <c r="G95" s="285"/>
      <c r="H95" s="285"/>
      <c r="I95" s="286"/>
      <c r="J95" s="41">
        <v>11195342.6</v>
      </c>
      <c r="K95" s="42"/>
      <c r="L95" s="42"/>
      <c r="M95" s="42"/>
      <c r="N95" s="42"/>
      <c r="O95" s="42"/>
      <c r="P95" s="42"/>
      <c r="CD95" s="47"/>
      <c r="CE95" s="2" t="s">
        <v>62</v>
      </c>
    </row>
    <row r="96" spans="1:83" s="6" customFormat="1" ht="15" x14ac:dyDescent="0.25">
      <c r="A96" s="284" t="s">
        <v>63</v>
      </c>
      <c r="B96" s="285"/>
      <c r="C96" s="285"/>
      <c r="D96" s="285"/>
      <c r="E96" s="285"/>
      <c r="F96" s="285"/>
      <c r="G96" s="285"/>
      <c r="H96" s="285"/>
      <c r="I96" s="286"/>
      <c r="J96" s="41">
        <v>10795416.300000001</v>
      </c>
      <c r="K96" s="42"/>
      <c r="L96" s="42"/>
      <c r="M96" s="42"/>
      <c r="N96" s="42"/>
      <c r="O96" s="42"/>
      <c r="P96" s="42"/>
      <c r="CD96" s="47"/>
      <c r="CE96" s="2" t="s">
        <v>63</v>
      </c>
    </row>
    <row r="97" spans="1:84" s="6" customFormat="1" ht="15" x14ac:dyDescent="0.25">
      <c r="A97" s="284" t="s">
        <v>64</v>
      </c>
      <c r="B97" s="285"/>
      <c r="C97" s="285"/>
      <c r="D97" s="285"/>
      <c r="E97" s="285"/>
      <c r="F97" s="285"/>
      <c r="G97" s="285"/>
      <c r="H97" s="285"/>
      <c r="I97" s="286"/>
      <c r="J97" s="41">
        <v>5816247.96</v>
      </c>
      <c r="K97" s="42"/>
      <c r="L97" s="42"/>
      <c r="M97" s="42"/>
      <c r="N97" s="42"/>
      <c r="O97" s="42"/>
      <c r="P97" s="42"/>
      <c r="CD97" s="47"/>
      <c r="CE97" s="2" t="s">
        <v>64</v>
      </c>
    </row>
    <row r="98" spans="1:84" s="6" customFormat="1" ht="15" x14ac:dyDescent="0.25">
      <c r="A98" s="281" t="s">
        <v>65</v>
      </c>
      <c r="B98" s="282"/>
      <c r="C98" s="282"/>
      <c r="D98" s="282"/>
      <c r="E98" s="282"/>
      <c r="F98" s="282"/>
      <c r="G98" s="282"/>
      <c r="H98" s="282"/>
      <c r="I98" s="283"/>
      <c r="J98" s="48">
        <v>33548384.609999999</v>
      </c>
      <c r="K98" s="46"/>
      <c r="L98" s="46"/>
      <c r="M98" s="46"/>
      <c r="N98" s="46"/>
      <c r="O98" s="62">
        <v>17816.90337</v>
      </c>
      <c r="P98" s="62">
        <v>2282.0069411999998</v>
      </c>
      <c r="CD98" s="47"/>
      <c r="CF98" s="47" t="s">
        <v>65</v>
      </c>
    </row>
    <row r="99" spans="1:84" s="6" customFormat="1" ht="15" x14ac:dyDescent="0.25">
      <c r="A99" s="284" t="s">
        <v>66</v>
      </c>
      <c r="B99" s="285"/>
      <c r="C99" s="285"/>
      <c r="D99" s="285"/>
      <c r="E99" s="285"/>
      <c r="F99" s="285"/>
      <c r="G99" s="285"/>
      <c r="H99" s="285"/>
      <c r="I99" s="286"/>
      <c r="J99" s="42"/>
      <c r="K99" s="42"/>
      <c r="L99" s="42"/>
      <c r="M99" s="42"/>
      <c r="N99" s="42"/>
      <c r="O99" s="42"/>
      <c r="P99" s="42"/>
      <c r="CD99" s="47"/>
      <c r="CE99" s="2" t="s">
        <v>66</v>
      </c>
      <c r="CF99" s="47"/>
    </row>
    <row r="100" spans="1:84" s="6" customFormat="1" ht="15" x14ac:dyDescent="0.25">
      <c r="A100" s="284" t="s">
        <v>67</v>
      </c>
      <c r="B100" s="285"/>
      <c r="C100" s="285"/>
      <c r="D100" s="285"/>
      <c r="E100" s="285"/>
      <c r="F100" s="285"/>
      <c r="G100" s="285"/>
      <c r="H100" s="285"/>
      <c r="I100" s="286"/>
      <c r="J100" s="42"/>
      <c r="K100" s="42"/>
      <c r="L100" s="42"/>
      <c r="M100" s="42"/>
      <c r="N100" s="42"/>
      <c r="O100" s="42"/>
      <c r="P100" s="42"/>
      <c r="CD100" s="47"/>
      <c r="CE100" s="2" t="s">
        <v>67</v>
      </c>
      <c r="CF100" s="47"/>
    </row>
    <row r="101" spans="1:84" s="6" customFormat="1" ht="15" x14ac:dyDescent="0.25">
      <c r="A101" s="284" t="s">
        <v>68</v>
      </c>
      <c r="B101" s="285"/>
      <c r="C101" s="285"/>
      <c r="D101" s="285"/>
      <c r="E101" s="285"/>
      <c r="F101" s="285"/>
      <c r="G101" s="285"/>
      <c r="H101" s="285"/>
      <c r="I101" s="286"/>
      <c r="J101" s="42"/>
      <c r="K101" s="42"/>
      <c r="L101" s="42"/>
      <c r="M101" s="42"/>
      <c r="N101" s="42"/>
      <c r="O101" s="42"/>
      <c r="P101" s="42"/>
      <c r="CD101" s="47"/>
      <c r="CE101" s="2" t="s">
        <v>68</v>
      </c>
      <c r="CF101" s="47"/>
    </row>
    <row r="102" spans="1:84" s="6" customFormat="1" ht="3" customHeight="1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1"/>
      <c r="M102" s="51"/>
      <c r="N102" s="51"/>
      <c r="O102" s="52"/>
      <c r="P102" s="52"/>
    </row>
    <row r="103" spans="1:84" s="6" customFormat="1" ht="53.2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  <row r="104" spans="1:84" s="6" customFormat="1" ht="15" x14ac:dyDescent="0.25">
      <c r="A104" s="7"/>
      <c r="B104" s="7"/>
      <c r="C104" s="7"/>
      <c r="D104" s="7"/>
      <c r="E104" s="7"/>
      <c r="F104" s="7"/>
      <c r="G104" s="7"/>
      <c r="H104" s="19"/>
      <c r="I104" s="287"/>
      <c r="J104" s="287"/>
      <c r="K104" s="287"/>
      <c r="L104" s="7"/>
      <c r="M104" s="7"/>
      <c r="N104" s="7"/>
      <c r="O104" s="7"/>
      <c r="P104" s="7"/>
    </row>
    <row r="105" spans="1:84" s="6" customFormat="1" ht="1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1:84" s="6" customFormat="1" ht="1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</sheetData>
  <mergeCells count="103">
    <mergeCell ref="I104:K104"/>
    <mergeCell ref="A97:I97"/>
    <mergeCell ref="A98:I98"/>
    <mergeCell ref="A99:I99"/>
    <mergeCell ref="A100:I100"/>
    <mergeCell ref="A101:I101"/>
    <mergeCell ref="A92:I92"/>
    <mergeCell ref="A93:I93"/>
    <mergeCell ref="A94:I94"/>
    <mergeCell ref="A95:I95"/>
    <mergeCell ref="A96:I96"/>
    <mergeCell ref="C87:E87"/>
    <mergeCell ref="A88:P88"/>
    <mergeCell ref="C89:E89"/>
    <mergeCell ref="A90:I90"/>
    <mergeCell ref="A91:I91"/>
    <mergeCell ref="C82:E82"/>
    <mergeCell ref="A83:I83"/>
    <mergeCell ref="A84:P84"/>
    <mergeCell ref="A85:P85"/>
    <mergeCell ref="C86:E86"/>
    <mergeCell ref="C77:E77"/>
    <mergeCell ref="C78:E78"/>
    <mergeCell ref="C79:E79"/>
    <mergeCell ref="A80:P80"/>
    <mergeCell ref="C81:E81"/>
    <mergeCell ref="C72:E72"/>
    <mergeCell ref="A73:P73"/>
    <mergeCell ref="C74:E74"/>
    <mergeCell ref="C75:E75"/>
    <mergeCell ref="C76:E76"/>
    <mergeCell ref="C67:E67"/>
    <mergeCell ref="C68:E68"/>
    <mergeCell ref="A69:P69"/>
    <mergeCell ref="C70:E70"/>
    <mergeCell ref="C71:E71"/>
    <mergeCell ref="C62:E62"/>
    <mergeCell ref="A63:P63"/>
    <mergeCell ref="C64:E64"/>
    <mergeCell ref="C65:E65"/>
    <mergeCell ref="C66:E66"/>
    <mergeCell ref="C57:E57"/>
    <mergeCell ref="C58:E58"/>
    <mergeCell ref="A59:I59"/>
    <mergeCell ref="A60:P60"/>
    <mergeCell ref="A61:P61"/>
    <mergeCell ref="C52:E52"/>
    <mergeCell ref="C53:E53"/>
    <mergeCell ref="C54:E54"/>
    <mergeCell ref="A55:P55"/>
    <mergeCell ref="C56:E56"/>
    <mergeCell ref="C47:E47"/>
    <mergeCell ref="C48:E48"/>
    <mergeCell ref="C49:E49"/>
    <mergeCell ref="C50:E50"/>
    <mergeCell ref="A51:P51"/>
    <mergeCell ref="C42:E42"/>
    <mergeCell ref="C43:E43"/>
    <mergeCell ref="C44:E44"/>
    <mergeCell ref="A45:P45"/>
    <mergeCell ref="C46:E46"/>
    <mergeCell ref="C37:E37"/>
    <mergeCell ref="C38:E38"/>
    <mergeCell ref="C39:E39"/>
    <mergeCell ref="C40:E40"/>
    <mergeCell ref="C41:E41"/>
    <mergeCell ref="A32:P32"/>
    <mergeCell ref="A33:P33"/>
    <mergeCell ref="C34:E34"/>
    <mergeCell ref="C35:E35"/>
    <mergeCell ref="C36:E36"/>
    <mergeCell ref="C27:E27"/>
    <mergeCell ref="A28:P28"/>
    <mergeCell ref="C29:E29"/>
    <mergeCell ref="C30:E30"/>
    <mergeCell ref="A31:I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70"/>
  <sheetViews>
    <sheetView workbookViewId="0">
      <selection activeCell="A13" sqref="A13:P13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80.28515625" style="5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216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217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217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58931.658000000003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51747.252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71</v>
      </c>
      <c r="D18" s="23"/>
      <c r="E18" s="24">
        <v>1184.4059999999999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80" s="6" customFormat="1" ht="12.75" customHeight="1" x14ac:dyDescent="0.25">
      <c r="B19" s="22" t="s">
        <v>218</v>
      </c>
      <c r="D19" s="23"/>
      <c r="E19" s="24">
        <v>6000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80" s="6" customFormat="1" ht="12.75" customHeight="1" x14ac:dyDescent="0.25">
      <c r="B20" s="22" t="s">
        <v>15</v>
      </c>
      <c r="C20" s="22"/>
      <c r="D20" s="23"/>
      <c r="E20" s="24">
        <v>5024.6670000000004</v>
      </c>
      <c r="F20" s="25" t="s">
        <v>13</v>
      </c>
      <c r="H20" s="22"/>
      <c r="J20" s="22"/>
      <c r="K20" s="22"/>
      <c r="L20" s="22"/>
      <c r="M20" s="8"/>
      <c r="N20" s="27"/>
    </row>
    <row r="21" spans="1:80" s="6" customFormat="1" ht="12.75" customHeight="1" x14ac:dyDescent="0.25">
      <c r="B21" s="22" t="s">
        <v>16</v>
      </c>
      <c r="C21" s="22"/>
      <c r="D21" s="12"/>
      <c r="E21" s="28">
        <v>7917.66</v>
      </c>
      <c r="F21" s="25" t="s">
        <v>17</v>
      </c>
      <c r="H21" s="22"/>
      <c r="J21" s="22"/>
      <c r="K21" s="22"/>
      <c r="L21" s="22"/>
      <c r="M21" s="29"/>
      <c r="N21" s="25"/>
    </row>
    <row r="22" spans="1:80" s="6" customFormat="1" ht="12.75" customHeight="1" x14ac:dyDescent="0.25">
      <c r="B22" s="22" t="s">
        <v>18</v>
      </c>
      <c r="C22" s="22"/>
      <c r="D22" s="12"/>
      <c r="E22" s="28">
        <v>1098.93</v>
      </c>
      <c r="F22" s="25" t="s">
        <v>17</v>
      </c>
      <c r="H22" s="22"/>
      <c r="J22" s="22"/>
      <c r="K22" s="22"/>
      <c r="L22" s="22"/>
      <c r="M22" s="29"/>
      <c r="N22" s="25"/>
    </row>
    <row r="23" spans="1:80" s="6" customFormat="1" ht="15" x14ac:dyDescent="0.25">
      <c r="A23" s="7"/>
      <c r="B23" s="19" t="s">
        <v>19</v>
      </c>
      <c r="C23" s="19"/>
      <c r="D23" s="7"/>
      <c r="E23" s="270" t="s">
        <v>1203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BN23" s="21" t="s">
        <v>2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80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80" s="6" customFormat="1" ht="36" customHeight="1" x14ac:dyDescent="0.25">
      <c r="A25" s="271" t="s">
        <v>20</v>
      </c>
      <c r="B25" s="271" t="s">
        <v>21</v>
      </c>
      <c r="C25" s="271" t="s">
        <v>22</v>
      </c>
      <c r="D25" s="271"/>
      <c r="E25" s="271"/>
      <c r="F25" s="271" t="s">
        <v>23</v>
      </c>
      <c r="G25" s="272" t="s">
        <v>24</v>
      </c>
      <c r="H25" s="273"/>
      <c r="I25" s="271" t="s">
        <v>25</v>
      </c>
      <c r="J25" s="271"/>
      <c r="K25" s="271"/>
      <c r="L25" s="271"/>
      <c r="M25" s="271"/>
      <c r="N25" s="271"/>
      <c r="O25" s="271" t="s">
        <v>26</v>
      </c>
      <c r="P25" s="271" t="s">
        <v>27</v>
      </c>
    </row>
    <row r="26" spans="1:80" s="6" customFormat="1" ht="36.75" customHeight="1" x14ac:dyDescent="0.25">
      <c r="A26" s="271"/>
      <c r="B26" s="271"/>
      <c r="C26" s="271"/>
      <c r="D26" s="271"/>
      <c r="E26" s="271"/>
      <c r="F26" s="271"/>
      <c r="G26" s="274" t="s">
        <v>28</v>
      </c>
      <c r="H26" s="274" t="s">
        <v>29</v>
      </c>
      <c r="I26" s="271" t="s">
        <v>28</v>
      </c>
      <c r="J26" s="271" t="s">
        <v>30</v>
      </c>
      <c r="K26" s="276" t="s">
        <v>31</v>
      </c>
      <c r="L26" s="276"/>
      <c r="M26" s="276"/>
      <c r="N26" s="276"/>
      <c r="O26" s="271"/>
      <c r="P26" s="271"/>
    </row>
    <row r="27" spans="1:80" s="6" customFormat="1" ht="15" x14ac:dyDescent="0.25">
      <c r="A27" s="271"/>
      <c r="B27" s="271"/>
      <c r="C27" s="271"/>
      <c r="D27" s="271"/>
      <c r="E27" s="271"/>
      <c r="F27" s="271"/>
      <c r="G27" s="275"/>
      <c r="H27" s="275"/>
      <c r="I27" s="271"/>
      <c r="J27" s="271"/>
      <c r="K27" s="35" t="s">
        <v>32</v>
      </c>
      <c r="L27" s="35" t="s">
        <v>33</v>
      </c>
      <c r="M27" s="35" t="s">
        <v>34</v>
      </c>
      <c r="N27" s="35" t="s">
        <v>35</v>
      </c>
      <c r="O27" s="271"/>
      <c r="P27" s="271"/>
    </row>
    <row r="28" spans="1:80" s="6" customFormat="1" ht="15" x14ac:dyDescent="0.25">
      <c r="A28" s="34">
        <v>1</v>
      </c>
      <c r="B28" s="34">
        <v>2</v>
      </c>
      <c r="C28" s="276">
        <v>3</v>
      </c>
      <c r="D28" s="276"/>
      <c r="E28" s="276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80" s="6" customFormat="1" ht="15" x14ac:dyDescent="0.25">
      <c r="A29" s="277" t="s">
        <v>72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BZ29" s="36" t="s">
        <v>72</v>
      </c>
    </row>
    <row r="30" spans="1:80" s="6" customFormat="1" ht="33.75" x14ac:dyDescent="0.25">
      <c r="A30" s="37" t="s">
        <v>37</v>
      </c>
      <c r="B30" s="38" t="s">
        <v>73</v>
      </c>
      <c r="C30" s="278" t="s">
        <v>74</v>
      </c>
      <c r="D30" s="279"/>
      <c r="E30" s="280"/>
      <c r="F30" s="37" t="s">
        <v>40</v>
      </c>
      <c r="G30" s="39"/>
      <c r="H30" s="40">
        <v>1</v>
      </c>
      <c r="I30" s="41">
        <v>53074.61</v>
      </c>
      <c r="J30" s="41">
        <v>113728.23</v>
      </c>
      <c r="K30" s="41">
        <v>5520.82</v>
      </c>
      <c r="L30" s="41">
        <v>67599.460000000006</v>
      </c>
      <c r="M30" s="41">
        <v>40607.949999999997</v>
      </c>
      <c r="N30" s="42"/>
      <c r="O30" s="44">
        <v>12.06</v>
      </c>
      <c r="P30" s="44">
        <v>62.76</v>
      </c>
      <c r="BZ30" s="36"/>
      <c r="CA30" s="2" t="s">
        <v>74</v>
      </c>
    </row>
    <row r="31" spans="1:80" s="6" customFormat="1" ht="45" x14ac:dyDescent="0.25">
      <c r="A31" s="37" t="s">
        <v>41</v>
      </c>
      <c r="B31" s="38" t="s">
        <v>75</v>
      </c>
      <c r="C31" s="278" t="s">
        <v>76</v>
      </c>
      <c r="D31" s="279"/>
      <c r="E31" s="280"/>
      <c r="F31" s="37" t="s">
        <v>40</v>
      </c>
      <c r="G31" s="39"/>
      <c r="H31" s="53">
        <v>0.6</v>
      </c>
      <c r="I31" s="41">
        <v>10145.93</v>
      </c>
      <c r="J31" s="41">
        <v>12624.96</v>
      </c>
      <c r="K31" s="42"/>
      <c r="L31" s="41">
        <v>8400.83</v>
      </c>
      <c r="M31" s="41">
        <v>4224.13</v>
      </c>
      <c r="N31" s="42"/>
      <c r="O31" s="43">
        <v>0</v>
      </c>
      <c r="P31" s="44">
        <v>6.53</v>
      </c>
      <c r="BZ31" s="36"/>
      <c r="CA31" s="2" t="s">
        <v>76</v>
      </c>
    </row>
    <row r="32" spans="1:80" s="6" customFormat="1" ht="15" x14ac:dyDescent="0.25">
      <c r="A32" s="289" t="s">
        <v>219</v>
      </c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BZ32" s="36"/>
      <c r="CB32" s="55" t="s">
        <v>219</v>
      </c>
    </row>
    <row r="33" spans="1:81" s="6" customFormat="1" ht="33.75" x14ac:dyDescent="0.25">
      <c r="A33" s="37" t="s">
        <v>44</v>
      </c>
      <c r="B33" s="38" t="s">
        <v>49</v>
      </c>
      <c r="C33" s="278" t="s">
        <v>50</v>
      </c>
      <c r="D33" s="279"/>
      <c r="E33" s="280"/>
      <c r="F33" s="37" t="s">
        <v>51</v>
      </c>
      <c r="G33" s="39"/>
      <c r="H33" s="40">
        <v>640</v>
      </c>
      <c r="I33" s="41">
        <v>108.5</v>
      </c>
      <c r="J33" s="41">
        <v>69440</v>
      </c>
      <c r="K33" s="42"/>
      <c r="L33" s="42"/>
      <c r="M33" s="42"/>
      <c r="N33" s="41">
        <v>69440</v>
      </c>
      <c r="O33" s="43">
        <v>0</v>
      </c>
      <c r="P33" s="43">
        <v>0</v>
      </c>
      <c r="BZ33" s="36"/>
      <c r="CA33" s="2" t="s">
        <v>50</v>
      </c>
      <c r="CB33" s="55"/>
    </row>
    <row r="34" spans="1:81" s="6" customFormat="1" ht="78.75" x14ac:dyDescent="0.25">
      <c r="A34" s="37" t="s">
        <v>48</v>
      </c>
      <c r="B34" s="38" t="s">
        <v>53</v>
      </c>
      <c r="C34" s="278" t="s">
        <v>54</v>
      </c>
      <c r="D34" s="279"/>
      <c r="E34" s="280"/>
      <c r="F34" s="37" t="s">
        <v>51</v>
      </c>
      <c r="G34" s="39"/>
      <c r="H34" s="40">
        <v>640</v>
      </c>
      <c r="I34" s="41">
        <v>351.91</v>
      </c>
      <c r="J34" s="41">
        <v>259005.76</v>
      </c>
      <c r="K34" s="42"/>
      <c r="L34" s="41">
        <v>259005.76</v>
      </c>
      <c r="M34" s="42"/>
      <c r="N34" s="42"/>
      <c r="O34" s="43">
        <v>0</v>
      </c>
      <c r="P34" s="43">
        <v>0</v>
      </c>
      <c r="BZ34" s="36"/>
      <c r="CA34" s="2" t="s">
        <v>54</v>
      </c>
      <c r="CB34" s="55"/>
    </row>
    <row r="35" spans="1:81" s="6" customFormat="1" ht="15" x14ac:dyDescent="0.25">
      <c r="A35" s="281" t="s">
        <v>77</v>
      </c>
      <c r="B35" s="282"/>
      <c r="C35" s="282"/>
      <c r="D35" s="282"/>
      <c r="E35" s="282"/>
      <c r="F35" s="282"/>
      <c r="G35" s="282"/>
      <c r="H35" s="282"/>
      <c r="I35" s="283"/>
      <c r="J35" s="46"/>
      <c r="K35" s="46"/>
      <c r="L35" s="46"/>
      <c r="M35" s="46"/>
      <c r="N35" s="46"/>
      <c r="O35" s="60">
        <v>12.0555</v>
      </c>
      <c r="P35" s="60">
        <v>69.290099999999995</v>
      </c>
      <c r="BZ35" s="36"/>
      <c r="CB35" s="55"/>
      <c r="CC35" s="47" t="s">
        <v>77</v>
      </c>
    </row>
    <row r="36" spans="1:81" s="6" customFormat="1" ht="15" x14ac:dyDescent="0.25">
      <c r="A36" s="277" t="s">
        <v>220</v>
      </c>
      <c r="B36" s="277"/>
      <c r="C36" s="277"/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BZ36" s="36" t="s">
        <v>220</v>
      </c>
      <c r="CB36" s="55"/>
      <c r="CC36" s="47"/>
    </row>
    <row r="37" spans="1:81" s="6" customFormat="1" ht="33.75" x14ac:dyDescent="0.25">
      <c r="A37" s="37" t="s">
        <v>52</v>
      </c>
      <c r="B37" s="38" t="s">
        <v>221</v>
      </c>
      <c r="C37" s="278" t="s">
        <v>222</v>
      </c>
      <c r="D37" s="279"/>
      <c r="E37" s="280"/>
      <c r="F37" s="37" t="s">
        <v>47</v>
      </c>
      <c r="G37" s="39"/>
      <c r="H37" s="40">
        <v>7</v>
      </c>
      <c r="I37" s="41">
        <v>283285.34999999998</v>
      </c>
      <c r="J37" s="41">
        <v>2507376.15</v>
      </c>
      <c r="K37" s="41">
        <v>1686609.54</v>
      </c>
      <c r="L37" s="41">
        <v>508006.59</v>
      </c>
      <c r="M37" s="41">
        <v>158609.29</v>
      </c>
      <c r="N37" s="41">
        <v>154150.73000000001</v>
      </c>
      <c r="O37" s="43">
        <v>3402</v>
      </c>
      <c r="P37" s="44">
        <v>213.28</v>
      </c>
      <c r="BZ37" s="36"/>
      <c r="CA37" s="2" t="s">
        <v>222</v>
      </c>
      <c r="CB37" s="55"/>
      <c r="CC37" s="47"/>
    </row>
    <row r="38" spans="1:81" s="6" customFormat="1" ht="22.5" x14ac:dyDescent="0.25">
      <c r="A38" s="37" t="s">
        <v>55</v>
      </c>
      <c r="B38" s="38" t="s">
        <v>223</v>
      </c>
      <c r="C38" s="278" t="s">
        <v>224</v>
      </c>
      <c r="D38" s="279"/>
      <c r="E38" s="280"/>
      <c r="F38" s="37" t="s">
        <v>183</v>
      </c>
      <c r="G38" s="39"/>
      <c r="H38" s="53">
        <v>710.5</v>
      </c>
      <c r="I38" s="41">
        <v>7766.13</v>
      </c>
      <c r="J38" s="41">
        <v>5517835.3700000001</v>
      </c>
      <c r="K38" s="42"/>
      <c r="L38" s="42"/>
      <c r="M38" s="42"/>
      <c r="N38" s="41">
        <v>5517835.3700000001</v>
      </c>
      <c r="O38" s="43">
        <v>0</v>
      </c>
      <c r="P38" s="43">
        <v>0</v>
      </c>
      <c r="BZ38" s="36"/>
      <c r="CA38" s="2" t="s">
        <v>224</v>
      </c>
      <c r="CB38" s="55"/>
      <c r="CC38" s="47"/>
    </row>
    <row r="39" spans="1:81" s="6" customFormat="1" ht="33.75" x14ac:dyDescent="0.25">
      <c r="A39" s="37" t="s">
        <v>90</v>
      </c>
      <c r="B39" s="38" t="s">
        <v>225</v>
      </c>
      <c r="C39" s="278" t="s">
        <v>226</v>
      </c>
      <c r="D39" s="279"/>
      <c r="E39" s="280"/>
      <c r="F39" s="37" t="s">
        <v>51</v>
      </c>
      <c r="G39" s="39"/>
      <c r="H39" s="40">
        <v>10</v>
      </c>
      <c r="I39" s="41">
        <v>60977.32</v>
      </c>
      <c r="J39" s="41">
        <v>609773.19999999995</v>
      </c>
      <c r="K39" s="42"/>
      <c r="L39" s="42"/>
      <c r="M39" s="42"/>
      <c r="N39" s="41">
        <v>609773.19999999995</v>
      </c>
      <c r="O39" s="43">
        <v>0</v>
      </c>
      <c r="P39" s="43">
        <v>0</v>
      </c>
      <c r="BZ39" s="36"/>
      <c r="CA39" s="2" t="s">
        <v>226</v>
      </c>
      <c r="CB39" s="55"/>
      <c r="CC39" s="47"/>
    </row>
    <row r="40" spans="1:81" s="6" customFormat="1" ht="33.75" x14ac:dyDescent="0.25">
      <c r="A40" s="37" t="s">
        <v>93</v>
      </c>
      <c r="B40" s="38" t="s">
        <v>227</v>
      </c>
      <c r="C40" s="278" t="s">
        <v>228</v>
      </c>
      <c r="D40" s="279"/>
      <c r="E40" s="280"/>
      <c r="F40" s="37" t="s">
        <v>51</v>
      </c>
      <c r="G40" s="39"/>
      <c r="H40" s="40">
        <v>10</v>
      </c>
      <c r="I40" s="41">
        <v>68743</v>
      </c>
      <c r="J40" s="41">
        <v>687430</v>
      </c>
      <c r="K40" s="42"/>
      <c r="L40" s="42"/>
      <c r="M40" s="42"/>
      <c r="N40" s="41">
        <v>687430</v>
      </c>
      <c r="O40" s="43">
        <v>0</v>
      </c>
      <c r="P40" s="43">
        <v>0</v>
      </c>
      <c r="BZ40" s="36"/>
      <c r="CA40" s="2" t="s">
        <v>228</v>
      </c>
      <c r="CB40" s="55"/>
      <c r="CC40" s="47"/>
    </row>
    <row r="41" spans="1:81" s="6" customFormat="1" ht="33.75" x14ac:dyDescent="0.25">
      <c r="A41" s="37" t="s">
        <v>96</v>
      </c>
      <c r="B41" s="38" t="s">
        <v>229</v>
      </c>
      <c r="C41" s="278" t="s">
        <v>230</v>
      </c>
      <c r="D41" s="279"/>
      <c r="E41" s="280"/>
      <c r="F41" s="37" t="s">
        <v>51</v>
      </c>
      <c r="G41" s="39"/>
      <c r="H41" s="40">
        <v>10</v>
      </c>
      <c r="I41" s="41">
        <v>55197.32</v>
      </c>
      <c r="J41" s="41">
        <v>551973.19999999995</v>
      </c>
      <c r="K41" s="42"/>
      <c r="L41" s="42"/>
      <c r="M41" s="42"/>
      <c r="N41" s="41">
        <v>551973.19999999995</v>
      </c>
      <c r="O41" s="43">
        <v>0</v>
      </c>
      <c r="P41" s="43">
        <v>0</v>
      </c>
      <c r="BZ41" s="36"/>
      <c r="CA41" s="2" t="s">
        <v>230</v>
      </c>
      <c r="CB41" s="55"/>
      <c r="CC41" s="47"/>
    </row>
    <row r="42" spans="1:81" s="6" customFormat="1" ht="22.5" x14ac:dyDescent="0.25">
      <c r="A42" s="37" t="s">
        <v>99</v>
      </c>
      <c r="B42" s="38" t="s">
        <v>231</v>
      </c>
      <c r="C42" s="278" t="s">
        <v>232</v>
      </c>
      <c r="D42" s="279"/>
      <c r="E42" s="280"/>
      <c r="F42" s="37" t="s">
        <v>51</v>
      </c>
      <c r="G42" s="39"/>
      <c r="H42" s="40">
        <v>5</v>
      </c>
      <c r="I42" s="41">
        <v>37944.39</v>
      </c>
      <c r="J42" s="41">
        <v>265384.51</v>
      </c>
      <c r="K42" s="41">
        <v>91536.68</v>
      </c>
      <c r="L42" s="41">
        <v>126418.26</v>
      </c>
      <c r="M42" s="41">
        <v>39336.769999999997</v>
      </c>
      <c r="N42" s="41">
        <v>8092.8</v>
      </c>
      <c r="O42" s="45">
        <v>160.19999999999999</v>
      </c>
      <c r="P42" s="44">
        <v>55.92</v>
      </c>
      <c r="BZ42" s="36"/>
      <c r="CA42" s="2" t="s">
        <v>232</v>
      </c>
      <c r="CB42" s="55"/>
      <c r="CC42" s="47"/>
    </row>
    <row r="43" spans="1:81" s="6" customFormat="1" ht="22.5" x14ac:dyDescent="0.25">
      <c r="A43" s="37" t="s">
        <v>102</v>
      </c>
      <c r="B43" s="38" t="s">
        <v>233</v>
      </c>
      <c r="C43" s="278" t="s">
        <v>234</v>
      </c>
      <c r="D43" s="279"/>
      <c r="E43" s="280"/>
      <c r="F43" s="37" t="s">
        <v>235</v>
      </c>
      <c r="G43" s="39"/>
      <c r="H43" s="40">
        <v>1</v>
      </c>
      <c r="I43" s="41">
        <v>3000000</v>
      </c>
      <c r="J43" s="41">
        <v>3000000</v>
      </c>
      <c r="K43" s="42"/>
      <c r="L43" s="42"/>
      <c r="M43" s="42"/>
      <c r="N43" s="41">
        <v>3000000</v>
      </c>
      <c r="O43" s="43">
        <v>0</v>
      </c>
      <c r="P43" s="43">
        <v>0</v>
      </c>
      <c r="BZ43" s="36"/>
      <c r="CA43" s="2" t="s">
        <v>234</v>
      </c>
      <c r="CB43" s="55"/>
      <c r="CC43" s="47"/>
    </row>
    <row r="44" spans="1:81" s="6" customFormat="1" ht="22.5" x14ac:dyDescent="0.25">
      <c r="A44" s="37" t="s">
        <v>105</v>
      </c>
      <c r="B44" s="38" t="s">
        <v>236</v>
      </c>
      <c r="C44" s="278" t="s">
        <v>237</v>
      </c>
      <c r="D44" s="279"/>
      <c r="E44" s="280"/>
      <c r="F44" s="37" t="s">
        <v>51</v>
      </c>
      <c r="G44" s="39"/>
      <c r="H44" s="40">
        <v>50</v>
      </c>
      <c r="I44" s="41">
        <v>27197.16</v>
      </c>
      <c r="J44" s="41">
        <v>1815136.86</v>
      </c>
      <c r="K44" s="41">
        <v>958883.64</v>
      </c>
      <c r="L44" s="41">
        <v>527275.63</v>
      </c>
      <c r="M44" s="41">
        <v>207585.59</v>
      </c>
      <c r="N44" s="41">
        <v>121392</v>
      </c>
      <c r="O44" s="45">
        <v>1630.2</v>
      </c>
      <c r="P44" s="45">
        <v>274.8</v>
      </c>
      <c r="BZ44" s="36"/>
      <c r="CA44" s="2" t="s">
        <v>237</v>
      </c>
      <c r="CB44" s="55"/>
      <c r="CC44" s="47"/>
    </row>
    <row r="45" spans="1:81" s="6" customFormat="1" ht="22.5" x14ac:dyDescent="0.25">
      <c r="A45" s="37" t="s">
        <v>109</v>
      </c>
      <c r="B45" s="38" t="s">
        <v>238</v>
      </c>
      <c r="C45" s="278" t="s">
        <v>239</v>
      </c>
      <c r="D45" s="279"/>
      <c r="E45" s="280"/>
      <c r="F45" s="37" t="s">
        <v>51</v>
      </c>
      <c r="G45" s="39"/>
      <c r="H45" s="53">
        <v>51.5</v>
      </c>
      <c r="I45" s="41">
        <v>147390.32999999999</v>
      </c>
      <c r="J45" s="41">
        <v>7590602</v>
      </c>
      <c r="K45" s="42"/>
      <c r="L45" s="42"/>
      <c r="M45" s="42"/>
      <c r="N45" s="41">
        <v>7590602</v>
      </c>
      <c r="O45" s="43">
        <v>0</v>
      </c>
      <c r="P45" s="43">
        <v>0</v>
      </c>
      <c r="BZ45" s="36"/>
      <c r="CA45" s="2" t="s">
        <v>239</v>
      </c>
      <c r="CB45" s="55"/>
      <c r="CC45" s="47"/>
    </row>
    <row r="46" spans="1:81" s="6" customFormat="1" ht="33.75" x14ac:dyDescent="0.25">
      <c r="A46" s="37" t="s">
        <v>113</v>
      </c>
      <c r="B46" s="38" t="s">
        <v>240</v>
      </c>
      <c r="C46" s="278" t="s">
        <v>241</v>
      </c>
      <c r="D46" s="279"/>
      <c r="E46" s="280"/>
      <c r="F46" s="37" t="s">
        <v>82</v>
      </c>
      <c r="G46" s="39"/>
      <c r="H46" s="40">
        <v>2</v>
      </c>
      <c r="I46" s="41">
        <v>164700.76</v>
      </c>
      <c r="J46" s="41">
        <v>496235.35</v>
      </c>
      <c r="K46" s="41">
        <v>393631.78</v>
      </c>
      <c r="L46" s="41">
        <v>1411.88</v>
      </c>
      <c r="M46" s="41">
        <v>94432.71</v>
      </c>
      <c r="N46" s="41">
        <v>6758.98</v>
      </c>
      <c r="O46" s="45">
        <v>715.2</v>
      </c>
      <c r="P46" s="45">
        <v>122.4</v>
      </c>
      <c r="BZ46" s="36"/>
      <c r="CA46" s="2" t="s">
        <v>241</v>
      </c>
      <c r="CB46" s="55"/>
      <c r="CC46" s="47"/>
    </row>
    <row r="47" spans="1:81" s="6" customFormat="1" ht="45" x14ac:dyDescent="0.25">
      <c r="A47" s="37" t="s">
        <v>242</v>
      </c>
      <c r="B47" s="38" t="s">
        <v>243</v>
      </c>
      <c r="C47" s="278" t="s">
        <v>244</v>
      </c>
      <c r="D47" s="279"/>
      <c r="E47" s="280"/>
      <c r="F47" s="37" t="s">
        <v>82</v>
      </c>
      <c r="G47" s="39"/>
      <c r="H47" s="40">
        <v>2</v>
      </c>
      <c r="I47" s="41">
        <v>3000000</v>
      </c>
      <c r="J47" s="41">
        <v>6000000</v>
      </c>
      <c r="K47" s="42"/>
      <c r="L47" s="42"/>
      <c r="M47" s="42"/>
      <c r="N47" s="42"/>
      <c r="O47" s="43">
        <v>0</v>
      </c>
      <c r="P47" s="43">
        <v>0</v>
      </c>
      <c r="BZ47" s="36"/>
      <c r="CA47" s="2" t="s">
        <v>244</v>
      </c>
      <c r="CB47" s="55"/>
      <c r="CC47" s="47"/>
    </row>
    <row r="48" spans="1:81" s="6" customFormat="1" ht="33.75" x14ac:dyDescent="0.25">
      <c r="A48" s="37" t="s">
        <v>119</v>
      </c>
      <c r="B48" s="38" t="s">
        <v>245</v>
      </c>
      <c r="C48" s="278" t="s">
        <v>246</v>
      </c>
      <c r="D48" s="279"/>
      <c r="E48" s="280"/>
      <c r="F48" s="37" t="s">
        <v>47</v>
      </c>
      <c r="G48" s="39"/>
      <c r="H48" s="40">
        <v>5</v>
      </c>
      <c r="I48" s="41">
        <v>476433.96</v>
      </c>
      <c r="J48" s="41">
        <v>2977988.14</v>
      </c>
      <c r="K48" s="41">
        <v>1074484.44</v>
      </c>
      <c r="L48" s="41">
        <v>885201.73</v>
      </c>
      <c r="M48" s="41">
        <v>269203.94</v>
      </c>
      <c r="N48" s="41">
        <v>749098.03</v>
      </c>
      <c r="O48" s="43">
        <v>1998</v>
      </c>
      <c r="P48" s="44">
        <v>363.24</v>
      </c>
      <c r="BZ48" s="36"/>
      <c r="CA48" s="2" t="s">
        <v>246</v>
      </c>
      <c r="CB48" s="55"/>
      <c r="CC48" s="47"/>
    </row>
    <row r="49" spans="1:84" s="6" customFormat="1" ht="33.75" x14ac:dyDescent="0.25">
      <c r="A49" s="37" t="s">
        <v>123</v>
      </c>
      <c r="B49" s="38" t="s">
        <v>247</v>
      </c>
      <c r="C49" s="278" t="s">
        <v>248</v>
      </c>
      <c r="D49" s="279"/>
      <c r="E49" s="280"/>
      <c r="F49" s="37" t="s">
        <v>183</v>
      </c>
      <c r="G49" s="39"/>
      <c r="H49" s="40">
        <v>400</v>
      </c>
      <c r="I49" s="41">
        <v>38294.18</v>
      </c>
      <c r="J49" s="41">
        <v>15317672</v>
      </c>
      <c r="K49" s="42"/>
      <c r="L49" s="42"/>
      <c r="M49" s="42"/>
      <c r="N49" s="41">
        <v>15317672</v>
      </c>
      <c r="O49" s="43">
        <v>0</v>
      </c>
      <c r="P49" s="43">
        <v>0</v>
      </c>
      <c r="BZ49" s="36"/>
      <c r="CA49" s="2" t="s">
        <v>248</v>
      </c>
      <c r="CB49" s="55"/>
      <c r="CC49" s="47"/>
    </row>
    <row r="50" spans="1:84" s="6" customFormat="1" ht="45" x14ac:dyDescent="0.25">
      <c r="A50" s="37" t="s">
        <v>126</v>
      </c>
      <c r="B50" s="38" t="s">
        <v>249</v>
      </c>
      <c r="C50" s="278" t="s">
        <v>250</v>
      </c>
      <c r="D50" s="279"/>
      <c r="E50" s="280"/>
      <c r="F50" s="37" t="s">
        <v>183</v>
      </c>
      <c r="G50" s="39"/>
      <c r="H50" s="40">
        <v>100</v>
      </c>
      <c r="I50" s="41">
        <v>28558.26</v>
      </c>
      <c r="J50" s="41">
        <v>2855826</v>
      </c>
      <c r="K50" s="42"/>
      <c r="L50" s="42"/>
      <c r="M50" s="42"/>
      <c r="N50" s="41">
        <v>2855826</v>
      </c>
      <c r="O50" s="43">
        <v>0</v>
      </c>
      <c r="P50" s="43">
        <v>0</v>
      </c>
      <c r="BZ50" s="36"/>
      <c r="CA50" s="2" t="s">
        <v>250</v>
      </c>
      <c r="CB50" s="55"/>
      <c r="CC50" s="47"/>
    </row>
    <row r="51" spans="1:84" s="6" customFormat="1" ht="15" x14ac:dyDescent="0.25">
      <c r="A51" s="281" t="s">
        <v>251</v>
      </c>
      <c r="B51" s="282"/>
      <c r="C51" s="282"/>
      <c r="D51" s="282"/>
      <c r="E51" s="282"/>
      <c r="F51" s="282"/>
      <c r="G51" s="282"/>
      <c r="H51" s="282"/>
      <c r="I51" s="283"/>
      <c r="J51" s="46"/>
      <c r="K51" s="46"/>
      <c r="L51" s="46"/>
      <c r="M51" s="46"/>
      <c r="N51" s="46"/>
      <c r="O51" s="61">
        <v>7905.6</v>
      </c>
      <c r="P51" s="49">
        <v>1029.636</v>
      </c>
      <c r="BZ51" s="36"/>
      <c r="CB51" s="55"/>
      <c r="CC51" s="47" t="s">
        <v>251</v>
      </c>
    </row>
    <row r="52" spans="1:84" s="6" customFormat="1" ht="15" x14ac:dyDescent="0.25">
      <c r="A52" s="281" t="s">
        <v>59</v>
      </c>
      <c r="B52" s="282"/>
      <c r="C52" s="282"/>
      <c r="D52" s="282"/>
      <c r="E52" s="282"/>
      <c r="F52" s="282"/>
      <c r="G52" s="282"/>
      <c r="H52" s="282"/>
      <c r="I52" s="283"/>
      <c r="J52" s="46"/>
      <c r="K52" s="46"/>
      <c r="L52" s="46"/>
      <c r="M52" s="46"/>
      <c r="N52" s="46"/>
      <c r="O52" s="46"/>
      <c r="P52" s="46"/>
      <c r="CD52" s="47" t="s">
        <v>59</v>
      </c>
    </row>
    <row r="53" spans="1:84" s="6" customFormat="1" ht="15" x14ac:dyDescent="0.25">
      <c r="A53" s="284" t="s">
        <v>60</v>
      </c>
      <c r="B53" s="285"/>
      <c r="C53" s="285"/>
      <c r="D53" s="285"/>
      <c r="E53" s="285"/>
      <c r="F53" s="285"/>
      <c r="G53" s="285"/>
      <c r="H53" s="285"/>
      <c r="I53" s="286"/>
      <c r="J53" s="41">
        <v>44648031.729999997</v>
      </c>
      <c r="K53" s="42"/>
      <c r="L53" s="42"/>
      <c r="M53" s="42"/>
      <c r="N53" s="42"/>
      <c r="O53" s="42"/>
      <c r="P53" s="42"/>
      <c r="CD53" s="47"/>
      <c r="CE53" s="2" t="s">
        <v>60</v>
      </c>
    </row>
    <row r="54" spans="1:84" s="6" customFormat="1" ht="15" x14ac:dyDescent="0.25">
      <c r="A54" s="284" t="s">
        <v>61</v>
      </c>
      <c r="B54" s="285"/>
      <c r="C54" s="285"/>
      <c r="D54" s="285"/>
      <c r="E54" s="285"/>
      <c r="F54" s="285"/>
      <c r="G54" s="285"/>
      <c r="H54" s="285"/>
      <c r="I54" s="286"/>
      <c r="J54" s="41">
        <v>51747251.82</v>
      </c>
      <c r="K54" s="42"/>
      <c r="L54" s="42"/>
      <c r="M54" s="42"/>
      <c r="N54" s="42"/>
      <c r="O54" s="42"/>
      <c r="P54" s="42"/>
      <c r="CD54" s="47"/>
      <c r="CE54" s="2" t="s">
        <v>61</v>
      </c>
    </row>
    <row r="55" spans="1:84" s="6" customFormat="1" ht="15" x14ac:dyDescent="0.25">
      <c r="A55" s="284" t="s">
        <v>215</v>
      </c>
      <c r="B55" s="285"/>
      <c r="C55" s="285"/>
      <c r="D55" s="285"/>
      <c r="E55" s="285"/>
      <c r="F55" s="285"/>
      <c r="G55" s="285"/>
      <c r="H55" s="285"/>
      <c r="I55" s="286"/>
      <c r="J55" s="41">
        <v>1184406.28</v>
      </c>
      <c r="K55" s="42"/>
      <c r="L55" s="42"/>
      <c r="M55" s="42"/>
      <c r="N55" s="42"/>
      <c r="O55" s="42"/>
      <c r="P55" s="42"/>
      <c r="CD55" s="47"/>
      <c r="CE55" s="2" t="s">
        <v>215</v>
      </c>
    </row>
    <row r="56" spans="1:84" s="6" customFormat="1" ht="15" x14ac:dyDescent="0.25">
      <c r="A56" s="284" t="s">
        <v>252</v>
      </c>
      <c r="B56" s="285"/>
      <c r="C56" s="285"/>
      <c r="D56" s="285"/>
      <c r="E56" s="285"/>
      <c r="F56" s="285"/>
      <c r="G56" s="285"/>
      <c r="H56" s="285"/>
      <c r="I56" s="286"/>
      <c r="J56" s="41">
        <v>6000000</v>
      </c>
      <c r="K56" s="42"/>
      <c r="L56" s="42"/>
      <c r="M56" s="42"/>
      <c r="N56" s="42"/>
      <c r="O56" s="42"/>
      <c r="P56" s="42"/>
      <c r="CD56" s="47"/>
      <c r="CE56" s="2" t="s">
        <v>252</v>
      </c>
    </row>
    <row r="57" spans="1:84" s="6" customFormat="1" ht="15" x14ac:dyDescent="0.25">
      <c r="A57" s="284" t="s">
        <v>62</v>
      </c>
      <c r="B57" s="285"/>
      <c r="C57" s="285"/>
      <c r="D57" s="285"/>
      <c r="E57" s="285"/>
      <c r="F57" s="285"/>
      <c r="G57" s="285"/>
      <c r="H57" s="285"/>
      <c r="I57" s="286"/>
      <c r="J57" s="41">
        <v>5024667.28</v>
      </c>
      <c r="K57" s="42"/>
      <c r="L57" s="42"/>
      <c r="M57" s="42"/>
      <c r="N57" s="42"/>
      <c r="O57" s="42"/>
      <c r="P57" s="42"/>
      <c r="CD57" s="47"/>
      <c r="CE57" s="2" t="s">
        <v>62</v>
      </c>
    </row>
    <row r="58" spans="1:84" s="6" customFormat="1" ht="15" x14ac:dyDescent="0.25">
      <c r="A58" s="284" t="s">
        <v>63</v>
      </c>
      <c r="B58" s="285"/>
      <c r="C58" s="285"/>
      <c r="D58" s="285"/>
      <c r="E58" s="285"/>
      <c r="F58" s="285"/>
      <c r="G58" s="285"/>
      <c r="H58" s="285"/>
      <c r="I58" s="286"/>
      <c r="J58" s="41">
        <v>5191787.3899999997</v>
      </c>
      <c r="K58" s="42"/>
      <c r="L58" s="42"/>
      <c r="M58" s="42"/>
      <c r="N58" s="42"/>
      <c r="O58" s="42"/>
      <c r="P58" s="42"/>
      <c r="CD58" s="47"/>
      <c r="CE58" s="2" t="s">
        <v>63</v>
      </c>
    </row>
    <row r="59" spans="1:84" s="6" customFormat="1" ht="15" x14ac:dyDescent="0.25">
      <c r="A59" s="284" t="s">
        <v>64</v>
      </c>
      <c r="B59" s="285"/>
      <c r="C59" s="285"/>
      <c r="D59" s="285"/>
      <c r="E59" s="285"/>
      <c r="F59" s="285"/>
      <c r="G59" s="285"/>
      <c r="H59" s="285"/>
      <c r="I59" s="286"/>
      <c r="J59" s="41">
        <v>3091838.98</v>
      </c>
      <c r="K59" s="42"/>
      <c r="L59" s="42"/>
      <c r="M59" s="42"/>
      <c r="N59" s="42"/>
      <c r="O59" s="42"/>
      <c r="P59" s="42"/>
      <c r="CD59" s="47"/>
      <c r="CE59" s="2" t="s">
        <v>64</v>
      </c>
    </row>
    <row r="60" spans="1:84" s="6" customFormat="1" ht="15" x14ac:dyDescent="0.25">
      <c r="A60" s="281" t="s">
        <v>65</v>
      </c>
      <c r="B60" s="282"/>
      <c r="C60" s="282"/>
      <c r="D60" s="282"/>
      <c r="E60" s="282"/>
      <c r="F60" s="282"/>
      <c r="G60" s="282"/>
      <c r="H60" s="282"/>
      <c r="I60" s="283"/>
      <c r="J60" s="48">
        <v>58931658.100000001</v>
      </c>
      <c r="K60" s="46"/>
      <c r="L60" s="46"/>
      <c r="M60" s="46"/>
      <c r="N60" s="46"/>
      <c r="O60" s="60">
        <v>7917.6554999999998</v>
      </c>
      <c r="P60" s="60">
        <v>1098.9260999999999</v>
      </c>
      <c r="CD60" s="47"/>
      <c r="CF60" s="47" t="s">
        <v>65</v>
      </c>
    </row>
    <row r="61" spans="1:84" s="6" customFormat="1" ht="15" x14ac:dyDescent="0.25">
      <c r="A61" s="284" t="s">
        <v>66</v>
      </c>
      <c r="B61" s="285"/>
      <c r="C61" s="285"/>
      <c r="D61" s="285"/>
      <c r="E61" s="285"/>
      <c r="F61" s="285"/>
      <c r="G61" s="285"/>
      <c r="H61" s="285"/>
      <c r="I61" s="286"/>
      <c r="J61" s="42"/>
      <c r="K61" s="42"/>
      <c r="L61" s="42"/>
      <c r="M61" s="42"/>
      <c r="N61" s="42"/>
      <c r="O61" s="42"/>
      <c r="P61" s="42"/>
      <c r="CD61" s="47"/>
      <c r="CE61" s="2" t="s">
        <v>66</v>
      </c>
      <c r="CF61" s="47"/>
    </row>
    <row r="62" spans="1:84" s="6" customFormat="1" ht="15" x14ac:dyDescent="0.25">
      <c r="A62" s="284" t="s">
        <v>253</v>
      </c>
      <c r="B62" s="285"/>
      <c r="C62" s="285"/>
      <c r="D62" s="285"/>
      <c r="E62" s="285"/>
      <c r="F62" s="285"/>
      <c r="G62" s="285"/>
      <c r="H62" s="285"/>
      <c r="I62" s="286"/>
      <c r="J62" s="41">
        <v>3000000</v>
      </c>
      <c r="K62" s="42"/>
      <c r="L62" s="42"/>
      <c r="M62" s="42"/>
      <c r="N62" s="42"/>
      <c r="O62" s="42"/>
      <c r="P62" s="42"/>
      <c r="CD62" s="47"/>
      <c r="CE62" s="2" t="s">
        <v>253</v>
      </c>
      <c r="CF62" s="47"/>
    </row>
    <row r="63" spans="1:84" s="6" customFormat="1" ht="15" x14ac:dyDescent="0.25">
      <c r="A63" s="284" t="s">
        <v>254</v>
      </c>
      <c r="B63" s="285"/>
      <c r="C63" s="285"/>
      <c r="D63" s="285"/>
      <c r="E63" s="285"/>
      <c r="F63" s="285"/>
      <c r="G63" s="285"/>
      <c r="H63" s="285"/>
      <c r="I63" s="286"/>
      <c r="J63" s="41">
        <v>6000000</v>
      </c>
      <c r="K63" s="42"/>
      <c r="L63" s="42"/>
      <c r="M63" s="42"/>
      <c r="N63" s="42"/>
      <c r="O63" s="42"/>
      <c r="P63" s="42"/>
      <c r="CD63" s="47"/>
      <c r="CE63" s="2" t="s">
        <v>254</v>
      </c>
      <c r="CF63" s="47"/>
    </row>
    <row r="64" spans="1:84" s="6" customFormat="1" ht="15" x14ac:dyDescent="0.25">
      <c r="A64" s="284" t="s">
        <v>67</v>
      </c>
      <c r="B64" s="285"/>
      <c r="C64" s="285"/>
      <c r="D64" s="285"/>
      <c r="E64" s="285"/>
      <c r="F64" s="285"/>
      <c r="G64" s="285"/>
      <c r="H64" s="285"/>
      <c r="I64" s="286"/>
      <c r="J64" s="42"/>
      <c r="K64" s="42"/>
      <c r="L64" s="42"/>
      <c r="M64" s="42"/>
      <c r="N64" s="42"/>
      <c r="O64" s="42"/>
      <c r="P64" s="42"/>
      <c r="CD64" s="47"/>
      <c r="CE64" s="2" t="s">
        <v>67</v>
      </c>
      <c r="CF64" s="47"/>
    </row>
    <row r="65" spans="1:84" s="6" customFormat="1" ht="15" x14ac:dyDescent="0.25">
      <c r="A65" s="284" t="s">
        <v>68</v>
      </c>
      <c r="B65" s="285"/>
      <c r="C65" s="285"/>
      <c r="D65" s="285"/>
      <c r="E65" s="285"/>
      <c r="F65" s="285"/>
      <c r="G65" s="285"/>
      <c r="H65" s="285"/>
      <c r="I65" s="286"/>
      <c r="J65" s="42"/>
      <c r="K65" s="42"/>
      <c r="L65" s="42"/>
      <c r="M65" s="42"/>
      <c r="N65" s="42"/>
      <c r="O65" s="42"/>
      <c r="P65" s="42"/>
      <c r="CD65" s="47"/>
      <c r="CE65" s="2" t="s">
        <v>68</v>
      </c>
      <c r="CF65" s="47"/>
    </row>
    <row r="66" spans="1:84" s="6" customFormat="1" ht="3" customHeight="1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1"/>
      <c r="M66" s="51"/>
      <c r="N66" s="51"/>
      <c r="O66" s="52"/>
      <c r="P66" s="52"/>
    </row>
    <row r="67" spans="1:84" s="6" customFormat="1" ht="53.2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84" s="6" customFormat="1" ht="15" x14ac:dyDescent="0.25">
      <c r="A68" s="7"/>
      <c r="B68" s="7"/>
      <c r="C68" s="7"/>
      <c r="D68" s="7"/>
      <c r="E68" s="7"/>
      <c r="F68" s="7"/>
      <c r="G68" s="7"/>
      <c r="H68" s="19"/>
      <c r="I68" s="287"/>
      <c r="J68" s="287"/>
      <c r="K68" s="287"/>
      <c r="L68" s="7"/>
      <c r="M68" s="7"/>
      <c r="N68" s="7"/>
      <c r="O68" s="7"/>
      <c r="P68" s="7"/>
    </row>
    <row r="69" spans="1:84" s="6" customFormat="1" ht="15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84" s="6" customFormat="1" ht="15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</sheetData>
  <mergeCells count="66">
    <mergeCell ref="A63:I63"/>
    <mergeCell ref="A64:I64"/>
    <mergeCell ref="A65:I65"/>
    <mergeCell ref="I68:K68"/>
    <mergeCell ref="A58:I58"/>
    <mergeCell ref="A59:I59"/>
    <mergeCell ref="A60:I60"/>
    <mergeCell ref="A61:I61"/>
    <mergeCell ref="A62:I62"/>
    <mergeCell ref="A53:I53"/>
    <mergeCell ref="A54:I54"/>
    <mergeCell ref="A55:I55"/>
    <mergeCell ref="A56:I56"/>
    <mergeCell ref="A57:I57"/>
    <mergeCell ref="C48:E48"/>
    <mergeCell ref="C49:E49"/>
    <mergeCell ref="C50:E50"/>
    <mergeCell ref="A51:I51"/>
    <mergeCell ref="A52:I52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A35:I35"/>
    <mergeCell ref="A36:P36"/>
    <mergeCell ref="C37:E37"/>
    <mergeCell ref="C28:E28"/>
    <mergeCell ref="A29:P29"/>
    <mergeCell ref="C30:E30"/>
    <mergeCell ref="C31:E31"/>
    <mergeCell ref="A32:P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F165"/>
  <sheetViews>
    <sheetView topLeftCell="A7" workbookViewId="0">
      <selection activeCell="N33" sqref="N33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255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256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256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289462.62300000002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2719.26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71</v>
      </c>
      <c r="D18" s="23"/>
      <c r="E18" s="24">
        <v>27937.460999999999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80" s="6" customFormat="1" ht="12.75" customHeight="1" x14ac:dyDescent="0.25">
      <c r="B19" s="22" t="s">
        <v>218</v>
      </c>
      <c r="D19" s="23"/>
      <c r="E19" s="24">
        <v>258805.902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80" s="6" customFormat="1" ht="12.75" customHeight="1" x14ac:dyDescent="0.25">
      <c r="B20" s="22" t="s">
        <v>15</v>
      </c>
      <c r="C20" s="22"/>
      <c r="D20" s="23"/>
      <c r="E20" s="24">
        <v>9318.5750000000007</v>
      </c>
      <c r="F20" s="25" t="s">
        <v>13</v>
      </c>
      <c r="H20" s="22"/>
      <c r="J20" s="22"/>
      <c r="K20" s="22"/>
      <c r="L20" s="22"/>
      <c r="M20" s="8"/>
      <c r="N20" s="27"/>
    </row>
    <row r="21" spans="1:80" s="6" customFormat="1" ht="12.75" customHeight="1" x14ac:dyDescent="0.25">
      <c r="B21" s="22" t="s">
        <v>16</v>
      </c>
      <c r="C21" s="22"/>
      <c r="D21" s="12"/>
      <c r="E21" s="28">
        <v>14429.26</v>
      </c>
      <c r="F21" s="25" t="s">
        <v>17</v>
      </c>
      <c r="H21" s="22"/>
      <c r="J21" s="22"/>
      <c r="K21" s="22"/>
      <c r="L21" s="22"/>
      <c r="M21" s="29"/>
      <c r="N21" s="25"/>
    </row>
    <row r="22" spans="1:80" s="6" customFormat="1" ht="12.75" customHeight="1" x14ac:dyDescent="0.25">
      <c r="B22" s="22" t="s">
        <v>18</v>
      </c>
      <c r="C22" s="22"/>
      <c r="D22" s="12"/>
      <c r="E22" s="28">
        <v>2087.2399999999998</v>
      </c>
      <c r="F22" s="25" t="s">
        <v>17</v>
      </c>
      <c r="H22" s="22"/>
      <c r="J22" s="22"/>
      <c r="K22" s="22"/>
      <c r="L22" s="22"/>
      <c r="M22" s="29"/>
      <c r="N22" s="25"/>
    </row>
    <row r="23" spans="1:80" s="6" customFormat="1" ht="15" x14ac:dyDescent="0.25">
      <c r="A23" s="7"/>
      <c r="B23" s="19" t="s">
        <v>19</v>
      </c>
      <c r="C23" s="19"/>
      <c r="D23" s="7"/>
      <c r="E23" s="270" t="s">
        <v>1203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BN23" s="21" t="s">
        <v>2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80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80" s="6" customFormat="1" ht="36" customHeight="1" x14ac:dyDescent="0.25">
      <c r="A25" s="271" t="s">
        <v>20</v>
      </c>
      <c r="B25" s="271" t="s">
        <v>21</v>
      </c>
      <c r="C25" s="271" t="s">
        <v>22</v>
      </c>
      <c r="D25" s="271"/>
      <c r="E25" s="271"/>
      <c r="F25" s="271" t="s">
        <v>23</v>
      </c>
      <c r="G25" s="272" t="s">
        <v>24</v>
      </c>
      <c r="H25" s="273"/>
      <c r="I25" s="271" t="s">
        <v>25</v>
      </c>
      <c r="J25" s="271"/>
      <c r="K25" s="271"/>
      <c r="L25" s="271"/>
      <c r="M25" s="271"/>
      <c r="N25" s="271"/>
      <c r="O25" s="271" t="s">
        <v>26</v>
      </c>
      <c r="P25" s="271" t="s">
        <v>27</v>
      </c>
    </row>
    <row r="26" spans="1:80" s="6" customFormat="1" ht="36.75" customHeight="1" x14ac:dyDescent="0.25">
      <c r="A26" s="271"/>
      <c r="B26" s="271"/>
      <c r="C26" s="271"/>
      <c r="D26" s="271"/>
      <c r="E26" s="271"/>
      <c r="F26" s="271"/>
      <c r="G26" s="274" t="s">
        <v>28</v>
      </c>
      <c r="H26" s="274" t="s">
        <v>29</v>
      </c>
      <c r="I26" s="271" t="s">
        <v>28</v>
      </c>
      <c r="J26" s="271" t="s">
        <v>30</v>
      </c>
      <c r="K26" s="276" t="s">
        <v>31</v>
      </c>
      <c r="L26" s="276"/>
      <c r="M26" s="276"/>
      <c r="N26" s="276"/>
      <c r="O26" s="271"/>
      <c r="P26" s="271"/>
    </row>
    <row r="27" spans="1:80" s="6" customFormat="1" ht="15" x14ac:dyDescent="0.25">
      <c r="A27" s="271"/>
      <c r="B27" s="271"/>
      <c r="C27" s="271"/>
      <c r="D27" s="271"/>
      <c r="E27" s="271"/>
      <c r="F27" s="271"/>
      <c r="G27" s="275"/>
      <c r="H27" s="275"/>
      <c r="I27" s="271"/>
      <c r="J27" s="271"/>
      <c r="K27" s="35" t="s">
        <v>32</v>
      </c>
      <c r="L27" s="35" t="s">
        <v>33</v>
      </c>
      <c r="M27" s="35" t="s">
        <v>34</v>
      </c>
      <c r="N27" s="35" t="s">
        <v>35</v>
      </c>
      <c r="O27" s="271"/>
      <c r="P27" s="271"/>
    </row>
    <row r="28" spans="1:80" s="6" customFormat="1" ht="15" x14ac:dyDescent="0.25">
      <c r="A28" s="34">
        <v>1</v>
      </c>
      <c r="B28" s="34">
        <v>2</v>
      </c>
      <c r="C28" s="276">
        <v>3</v>
      </c>
      <c r="D28" s="276"/>
      <c r="E28" s="276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80" s="6" customFormat="1" ht="15" x14ac:dyDescent="0.25">
      <c r="A29" s="277" t="s">
        <v>257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BZ29" s="36" t="s">
        <v>257</v>
      </c>
    </row>
    <row r="30" spans="1:80" s="6" customFormat="1" ht="15" x14ac:dyDescent="0.25">
      <c r="A30" s="289" t="s">
        <v>258</v>
      </c>
      <c r="B30" s="289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BZ30" s="36"/>
      <c r="CA30" s="55" t="s">
        <v>258</v>
      </c>
    </row>
    <row r="31" spans="1:80" s="6" customFormat="1" ht="22.5" x14ac:dyDescent="0.25">
      <c r="A31" s="37" t="s">
        <v>37</v>
      </c>
      <c r="B31" s="38" t="s">
        <v>259</v>
      </c>
      <c r="C31" s="278" t="s">
        <v>260</v>
      </c>
      <c r="D31" s="279"/>
      <c r="E31" s="280"/>
      <c r="F31" s="37" t="s">
        <v>82</v>
      </c>
      <c r="G31" s="39"/>
      <c r="H31" s="40">
        <v>2</v>
      </c>
      <c r="I31" s="41">
        <v>328664.09999999998</v>
      </c>
      <c r="J31" s="41">
        <v>851294.59</v>
      </c>
      <c r="K31" s="41">
        <v>563440.39</v>
      </c>
      <c r="L31" s="41">
        <v>151661.20000000001</v>
      </c>
      <c r="M31" s="41">
        <v>65392.08</v>
      </c>
      <c r="N31" s="41">
        <v>70800.92</v>
      </c>
      <c r="O31" s="45">
        <v>1000.8</v>
      </c>
      <c r="P31" s="44">
        <v>89.38</v>
      </c>
      <c r="BZ31" s="36"/>
      <c r="CA31" s="55"/>
      <c r="CB31" s="2" t="s">
        <v>260</v>
      </c>
    </row>
    <row r="32" spans="1:80" s="6" customFormat="1" ht="22.5" x14ac:dyDescent="0.25">
      <c r="A32" s="37" t="s">
        <v>41</v>
      </c>
      <c r="B32" s="38" t="s">
        <v>261</v>
      </c>
      <c r="C32" s="278" t="s">
        <v>262</v>
      </c>
      <c r="D32" s="279"/>
      <c r="E32" s="280"/>
      <c r="F32" s="37" t="s">
        <v>82</v>
      </c>
      <c r="G32" s="39"/>
      <c r="H32" s="40">
        <v>2</v>
      </c>
      <c r="I32" s="41">
        <v>455453.31</v>
      </c>
      <c r="J32" s="41">
        <v>1060776.27</v>
      </c>
      <c r="K32" s="41">
        <v>553982.16</v>
      </c>
      <c r="L32" s="41">
        <v>279579.15000000002</v>
      </c>
      <c r="M32" s="41">
        <v>1709.74</v>
      </c>
      <c r="N32" s="41">
        <v>225505.22</v>
      </c>
      <c r="O32" s="43">
        <v>984</v>
      </c>
      <c r="P32" s="44">
        <v>2.59</v>
      </c>
      <c r="BZ32" s="36"/>
      <c r="CA32" s="55"/>
      <c r="CB32" s="2" t="s">
        <v>262</v>
      </c>
    </row>
    <row r="33" spans="1:81" s="6" customFormat="1" ht="33.75" x14ac:dyDescent="0.25">
      <c r="A33" s="37" t="s">
        <v>44</v>
      </c>
      <c r="B33" s="38" t="s">
        <v>263</v>
      </c>
      <c r="C33" s="278" t="s">
        <v>264</v>
      </c>
      <c r="D33" s="279"/>
      <c r="E33" s="280"/>
      <c r="F33" s="37" t="s">
        <v>51</v>
      </c>
      <c r="G33" s="39"/>
      <c r="H33" s="40">
        <v>2</v>
      </c>
      <c r="I33" s="41">
        <v>1613.59</v>
      </c>
      <c r="J33" s="41">
        <v>4147.6099999999997</v>
      </c>
      <c r="K33" s="41">
        <v>3202.29</v>
      </c>
      <c r="L33" s="44">
        <v>670.32</v>
      </c>
      <c r="M33" s="44">
        <v>221.63</v>
      </c>
      <c r="N33" s="44">
        <v>53.37</v>
      </c>
      <c r="O33" s="44">
        <v>5.69</v>
      </c>
      <c r="P33" s="44">
        <v>0.34</v>
      </c>
      <c r="BZ33" s="36"/>
      <c r="CA33" s="55"/>
      <c r="CB33" s="2" t="s">
        <v>264</v>
      </c>
    </row>
    <row r="34" spans="1:81" s="6" customFormat="1" ht="22.5" x14ac:dyDescent="0.25">
      <c r="A34" s="37" t="s">
        <v>48</v>
      </c>
      <c r="B34" s="38" t="s">
        <v>265</v>
      </c>
      <c r="C34" s="278" t="s">
        <v>266</v>
      </c>
      <c r="D34" s="279"/>
      <c r="E34" s="280"/>
      <c r="F34" s="37" t="s">
        <v>87</v>
      </c>
      <c r="G34" s="39"/>
      <c r="H34" s="40">
        <v>2</v>
      </c>
      <c r="I34" s="41">
        <v>52238.74</v>
      </c>
      <c r="J34" s="41">
        <v>145032.85</v>
      </c>
      <c r="K34" s="41">
        <v>105797.08</v>
      </c>
      <c r="L34" s="41">
        <v>6905.39</v>
      </c>
      <c r="M34" s="41">
        <v>20008.310000000001</v>
      </c>
      <c r="N34" s="41">
        <v>12322.07</v>
      </c>
      <c r="O34" s="44">
        <v>187.92</v>
      </c>
      <c r="P34" s="44">
        <v>37.75</v>
      </c>
      <c r="BZ34" s="36"/>
      <c r="CA34" s="55"/>
      <c r="CB34" s="2" t="s">
        <v>266</v>
      </c>
    </row>
    <row r="35" spans="1:81" s="6" customFormat="1" ht="22.5" x14ac:dyDescent="0.25">
      <c r="A35" s="37" t="s">
        <v>52</v>
      </c>
      <c r="B35" s="38" t="s">
        <v>267</v>
      </c>
      <c r="C35" s="278" t="s">
        <v>268</v>
      </c>
      <c r="D35" s="279"/>
      <c r="E35" s="280"/>
      <c r="F35" s="37" t="s">
        <v>87</v>
      </c>
      <c r="G35" s="39"/>
      <c r="H35" s="40">
        <v>2</v>
      </c>
      <c r="I35" s="41">
        <v>34834.089999999997</v>
      </c>
      <c r="J35" s="41">
        <v>84152.05</v>
      </c>
      <c r="K35" s="41">
        <v>68234.39</v>
      </c>
      <c r="L35" s="41">
        <v>1372.81</v>
      </c>
      <c r="M35" s="41">
        <v>1745.43</v>
      </c>
      <c r="N35" s="41">
        <v>12799.42</v>
      </c>
      <c r="O35" s="45">
        <v>121.2</v>
      </c>
      <c r="P35" s="44">
        <v>2.95</v>
      </c>
      <c r="BZ35" s="36"/>
      <c r="CA35" s="55"/>
      <c r="CB35" s="2" t="s">
        <v>268</v>
      </c>
    </row>
    <row r="36" spans="1:81" s="6" customFormat="1" ht="45" x14ac:dyDescent="0.25">
      <c r="A36" s="37" t="s">
        <v>55</v>
      </c>
      <c r="B36" s="38" t="s">
        <v>269</v>
      </c>
      <c r="C36" s="278" t="s">
        <v>270</v>
      </c>
      <c r="D36" s="279"/>
      <c r="E36" s="280"/>
      <c r="F36" s="37" t="s">
        <v>271</v>
      </c>
      <c r="G36" s="39"/>
      <c r="H36" s="40">
        <v>2</v>
      </c>
      <c r="I36" s="41">
        <v>57124.62</v>
      </c>
      <c r="J36" s="41">
        <v>146980.72</v>
      </c>
      <c r="K36" s="41">
        <v>113498.78</v>
      </c>
      <c r="L36" s="41">
        <v>22064.2</v>
      </c>
      <c r="M36" s="41">
        <v>8245.9599999999991</v>
      </c>
      <c r="N36" s="41">
        <v>3171.78</v>
      </c>
      <c r="O36" s="45">
        <v>201.6</v>
      </c>
      <c r="P36" s="44">
        <v>11.38</v>
      </c>
      <c r="BZ36" s="36"/>
      <c r="CA36" s="55"/>
      <c r="CB36" s="2" t="s">
        <v>270</v>
      </c>
    </row>
    <row r="37" spans="1:81" s="6" customFormat="1" ht="33.75" x14ac:dyDescent="0.25">
      <c r="A37" s="37" t="s">
        <v>90</v>
      </c>
      <c r="B37" s="38" t="s">
        <v>272</v>
      </c>
      <c r="C37" s="278" t="s">
        <v>273</v>
      </c>
      <c r="D37" s="279"/>
      <c r="E37" s="280"/>
      <c r="F37" s="37" t="s">
        <v>82</v>
      </c>
      <c r="G37" s="39"/>
      <c r="H37" s="40">
        <v>2</v>
      </c>
      <c r="I37" s="41">
        <v>1774.31</v>
      </c>
      <c r="J37" s="41">
        <v>5119.84</v>
      </c>
      <c r="K37" s="41">
        <v>2866.48</v>
      </c>
      <c r="L37" s="41">
        <v>1235.6600000000001</v>
      </c>
      <c r="M37" s="44">
        <v>839.75</v>
      </c>
      <c r="N37" s="44">
        <v>177.95</v>
      </c>
      <c r="O37" s="44">
        <v>4.9400000000000004</v>
      </c>
      <c r="P37" s="44">
        <v>1.37</v>
      </c>
      <c r="BZ37" s="36"/>
      <c r="CA37" s="55"/>
      <c r="CB37" s="2" t="s">
        <v>273</v>
      </c>
    </row>
    <row r="38" spans="1:81" s="6" customFormat="1" ht="22.5" x14ac:dyDescent="0.25">
      <c r="A38" s="37" t="s">
        <v>274</v>
      </c>
      <c r="B38" s="38" t="s">
        <v>275</v>
      </c>
      <c r="C38" s="278" t="s">
        <v>276</v>
      </c>
      <c r="D38" s="279"/>
      <c r="E38" s="280"/>
      <c r="F38" s="37" t="s">
        <v>82</v>
      </c>
      <c r="G38" s="39"/>
      <c r="H38" s="40">
        <v>2</v>
      </c>
      <c r="I38" s="41">
        <v>37222721.140000001</v>
      </c>
      <c r="J38" s="41">
        <v>74445442.280000001</v>
      </c>
      <c r="K38" s="42"/>
      <c r="L38" s="42"/>
      <c r="M38" s="42"/>
      <c r="N38" s="42"/>
      <c r="O38" s="43">
        <v>0</v>
      </c>
      <c r="P38" s="43">
        <v>0</v>
      </c>
      <c r="BZ38" s="36"/>
      <c r="CA38" s="55"/>
      <c r="CB38" s="2" t="s">
        <v>276</v>
      </c>
    </row>
    <row r="39" spans="1:81" s="6" customFormat="1" ht="15" x14ac:dyDescent="0.25">
      <c r="A39" s="281" t="s">
        <v>277</v>
      </c>
      <c r="B39" s="282"/>
      <c r="C39" s="282"/>
      <c r="D39" s="282"/>
      <c r="E39" s="282"/>
      <c r="F39" s="282"/>
      <c r="G39" s="282"/>
      <c r="H39" s="282"/>
      <c r="I39" s="283"/>
      <c r="J39" s="46"/>
      <c r="K39" s="46"/>
      <c r="L39" s="46"/>
      <c r="M39" s="46"/>
      <c r="N39" s="46"/>
      <c r="O39" s="49">
        <v>2506.152</v>
      </c>
      <c r="P39" s="49">
        <v>145.75200000000001</v>
      </c>
      <c r="BZ39" s="36"/>
      <c r="CA39" s="55"/>
      <c r="CC39" s="47" t="s">
        <v>277</v>
      </c>
    </row>
    <row r="40" spans="1:81" s="6" customFormat="1" ht="15" x14ac:dyDescent="0.25">
      <c r="A40" s="277" t="s">
        <v>278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BZ40" s="36" t="s">
        <v>278</v>
      </c>
      <c r="CA40" s="55"/>
      <c r="CC40" s="47"/>
    </row>
    <row r="41" spans="1:81" s="6" customFormat="1" ht="22.5" x14ac:dyDescent="0.25">
      <c r="A41" s="37" t="s">
        <v>96</v>
      </c>
      <c r="B41" s="38" t="s">
        <v>279</v>
      </c>
      <c r="C41" s="278" t="s">
        <v>280</v>
      </c>
      <c r="D41" s="279"/>
      <c r="E41" s="280"/>
      <c r="F41" s="37" t="s">
        <v>51</v>
      </c>
      <c r="G41" s="39"/>
      <c r="H41" s="40">
        <v>3</v>
      </c>
      <c r="I41" s="41">
        <v>21415.33</v>
      </c>
      <c r="J41" s="41">
        <v>88365.89</v>
      </c>
      <c r="K41" s="41">
        <v>36018.14</v>
      </c>
      <c r="L41" s="41">
        <v>32336.84</v>
      </c>
      <c r="M41" s="41">
        <v>12727.39</v>
      </c>
      <c r="N41" s="41">
        <v>7283.52</v>
      </c>
      <c r="O41" s="44">
        <v>63.04</v>
      </c>
      <c r="P41" s="44">
        <v>16.850000000000001</v>
      </c>
      <c r="BZ41" s="36"/>
      <c r="CA41" s="55"/>
      <c r="CB41" s="2" t="s">
        <v>280</v>
      </c>
      <c r="CC41" s="47"/>
    </row>
    <row r="42" spans="1:81" s="6" customFormat="1" ht="22.5" x14ac:dyDescent="0.25">
      <c r="A42" s="37" t="s">
        <v>99</v>
      </c>
      <c r="B42" s="38" t="s">
        <v>281</v>
      </c>
      <c r="C42" s="278" t="s">
        <v>282</v>
      </c>
      <c r="D42" s="279"/>
      <c r="E42" s="280"/>
      <c r="F42" s="37" t="s">
        <v>87</v>
      </c>
      <c r="G42" s="39"/>
      <c r="H42" s="40">
        <v>2</v>
      </c>
      <c r="I42" s="41">
        <v>133117.85</v>
      </c>
      <c r="J42" s="41">
        <v>188944.59</v>
      </c>
      <c r="K42" s="41">
        <v>93906.73</v>
      </c>
      <c r="L42" s="41">
        <v>53929.4</v>
      </c>
      <c r="M42" s="41">
        <v>29622.28</v>
      </c>
      <c r="N42" s="41">
        <v>11486.18</v>
      </c>
      <c r="O42" s="45">
        <v>166.8</v>
      </c>
      <c r="P42" s="44">
        <v>43.22</v>
      </c>
      <c r="BZ42" s="36"/>
      <c r="CA42" s="55"/>
      <c r="CB42" s="2" t="s">
        <v>282</v>
      </c>
      <c r="CC42" s="47"/>
    </row>
    <row r="43" spans="1:81" s="6" customFormat="1" ht="22.5" x14ac:dyDescent="0.25">
      <c r="A43" s="37" t="s">
        <v>102</v>
      </c>
      <c r="B43" s="38" t="s">
        <v>283</v>
      </c>
      <c r="C43" s="278" t="s">
        <v>284</v>
      </c>
      <c r="D43" s="279"/>
      <c r="E43" s="280"/>
      <c r="F43" s="37" t="s">
        <v>87</v>
      </c>
      <c r="G43" s="39"/>
      <c r="H43" s="40">
        <v>2</v>
      </c>
      <c r="I43" s="41">
        <v>19565.97</v>
      </c>
      <c r="J43" s="41">
        <v>47751.83</v>
      </c>
      <c r="K43" s="41">
        <v>22294.400000000001</v>
      </c>
      <c r="L43" s="41">
        <v>7113.05</v>
      </c>
      <c r="M43" s="41">
        <v>3347.07</v>
      </c>
      <c r="N43" s="41">
        <v>14997.31</v>
      </c>
      <c r="O43" s="45">
        <v>39.6</v>
      </c>
      <c r="P43" s="45">
        <v>4.8</v>
      </c>
      <c r="BZ43" s="36"/>
      <c r="CA43" s="55"/>
      <c r="CB43" s="2" t="s">
        <v>284</v>
      </c>
      <c r="CC43" s="47"/>
    </row>
    <row r="44" spans="1:81" s="6" customFormat="1" ht="33.75" x14ac:dyDescent="0.25">
      <c r="A44" s="37" t="s">
        <v>105</v>
      </c>
      <c r="B44" s="38" t="s">
        <v>88</v>
      </c>
      <c r="C44" s="278" t="s">
        <v>89</v>
      </c>
      <c r="D44" s="279"/>
      <c r="E44" s="280"/>
      <c r="F44" s="37" t="s">
        <v>87</v>
      </c>
      <c r="G44" s="39"/>
      <c r="H44" s="40">
        <v>2</v>
      </c>
      <c r="I44" s="41">
        <v>23629.21</v>
      </c>
      <c r="J44" s="41">
        <v>61991.77</v>
      </c>
      <c r="K44" s="41">
        <v>37562.69</v>
      </c>
      <c r="L44" s="41">
        <v>13308.85</v>
      </c>
      <c r="M44" s="41">
        <v>5628.72</v>
      </c>
      <c r="N44" s="41">
        <v>5491.51</v>
      </c>
      <c r="O44" s="44">
        <v>66.72</v>
      </c>
      <c r="P44" s="44">
        <v>7.58</v>
      </c>
      <c r="BZ44" s="36"/>
      <c r="CA44" s="55"/>
      <c r="CB44" s="2" t="s">
        <v>89</v>
      </c>
      <c r="CC44" s="47"/>
    </row>
    <row r="45" spans="1:81" s="6" customFormat="1" ht="22.5" x14ac:dyDescent="0.25">
      <c r="A45" s="37" t="s">
        <v>109</v>
      </c>
      <c r="B45" s="38" t="s">
        <v>100</v>
      </c>
      <c r="C45" s="278" t="s">
        <v>101</v>
      </c>
      <c r="D45" s="279"/>
      <c r="E45" s="280"/>
      <c r="F45" s="37" t="s">
        <v>87</v>
      </c>
      <c r="G45" s="39"/>
      <c r="H45" s="40">
        <v>2</v>
      </c>
      <c r="I45" s="41">
        <v>10824.18</v>
      </c>
      <c r="J45" s="41">
        <v>26491.88</v>
      </c>
      <c r="K45" s="41">
        <v>15268.29</v>
      </c>
      <c r="L45" s="41">
        <v>1760.86</v>
      </c>
      <c r="M45" s="41">
        <v>1750.87</v>
      </c>
      <c r="N45" s="41">
        <v>7711.86</v>
      </c>
      <c r="O45" s="44">
        <v>27.12</v>
      </c>
      <c r="P45" s="45">
        <v>2.9</v>
      </c>
      <c r="BZ45" s="36"/>
      <c r="CA45" s="55"/>
      <c r="CB45" s="2" t="s">
        <v>101</v>
      </c>
      <c r="CC45" s="47"/>
    </row>
    <row r="46" spans="1:81" s="6" customFormat="1" ht="22.5" x14ac:dyDescent="0.25">
      <c r="A46" s="37" t="s">
        <v>113</v>
      </c>
      <c r="B46" s="38" t="s">
        <v>285</v>
      </c>
      <c r="C46" s="278" t="s">
        <v>286</v>
      </c>
      <c r="D46" s="279"/>
      <c r="E46" s="280"/>
      <c r="F46" s="37" t="s">
        <v>82</v>
      </c>
      <c r="G46" s="39"/>
      <c r="H46" s="40">
        <v>4</v>
      </c>
      <c r="I46" s="41">
        <v>662.89</v>
      </c>
      <c r="J46" s="41">
        <v>3411.99</v>
      </c>
      <c r="K46" s="41">
        <v>2783.42</v>
      </c>
      <c r="L46" s="44">
        <v>361.14</v>
      </c>
      <c r="M46" s="44">
        <v>189.97</v>
      </c>
      <c r="N46" s="44">
        <v>77.459999999999994</v>
      </c>
      <c r="O46" s="44">
        <v>4.9400000000000004</v>
      </c>
      <c r="P46" s="44">
        <v>0.28999999999999998</v>
      </c>
      <c r="BZ46" s="36"/>
      <c r="CA46" s="55"/>
      <c r="CB46" s="2" t="s">
        <v>286</v>
      </c>
      <c r="CC46" s="47"/>
    </row>
    <row r="47" spans="1:81" s="6" customFormat="1" ht="22.5" x14ac:dyDescent="0.25">
      <c r="A47" s="37" t="s">
        <v>242</v>
      </c>
      <c r="B47" s="38" t="s">
        <v>287</v>
      </c>
      <c r="C47" s="278" t="s">
        <v>288</v>
      </c>
      <c r="D47" s="279"/>
      <c r="E47" s="280"/>
      <c r="F47" s="37" t="s">
        <v>82</v>
      </c>
      <c r="G47" s="39"/>
      <c r="H47" s="40">
        <v>2</v>
      </c>
      <c r="I47" s="41">
        <v>4725256.58</v>
      </c>
      <c r="J47" s="41">
        <v>9450513.1600000001</v>
      </c>
      <c r="K47" s="42"/>
      <c r="L47" s="42"/>
      <c r="M47" s="42"/>
      <c r="N47" s="42"/>
      <c r="O47" s="43">
        <v>0</v>
      </c>
      <c r="P47" s="43">
        <v>0</v>
      </c>
      <c r="BZ47" s="36"/>
      <c r="CA47" s="55"/>
      <c r="CB47" s="2" t="s">
        <v>288</v>
      </c>
      <c r="CC47" s="47"/>
    </row>
    <row r="48" spans="1:81" s="6" customFormat="1" ht="33.75" x14ac:dyDescent="0.25">
      <c r="A48" s="37" t="s">
        <v>119</v>
      </c>
      <c r="B48" s="38" t="s">
        <v>289</v>
      </c>
      <c r="C48" s="278" t="s">
        <v>125</v>
      </c>
      <c r="D48" s="279"/>
      <c r="E48" s="280"/>
      <c r="F48" s="37" t="s">
        <v>82</v>
      </c>
      <c r="G48" s="39"/>
      <c r="H48" s="40">
        <v>4</v>
      </c>
      <c r="I48" s="41">
        <v>1485.92</v>
      </c>
      <c r="J48" s="41">
        <v>8087.58</v>
      </c>
      <c r="K48" s="41">
        <v>5732.96</v>
      </c>
      <c r="L48" s="41">
        <v>1196.6600000000001</v>
      </c>
      <c r="M48" s="44">
        <v>893.39</v>
      </c>
      <c r="N48" s="44">
        <v>264.57</v>
      </c>
      <c r="O48" s="44">
        <v>9.89</v>
      </c>
      <c r="P48" s="44">
        <v>1.49</v>
      </c>
      <c r="BZ48" s="36"/>
      <c r="CA48" s="55"/>
      <c r="CB48" s="2" t="s">
        <v>125</v>
      </c>
      <c r="CC48" s="47"/>
    </row>
    <row r="49" spans="1:81" s="6" customFormat="1" ht="22.5" x14ac:dyDescent="0.25">
      <c r="A49" s="37" t="s">
        <v>290</v>
      </c>
      <c r="B49" s="38" t="s">
        <v>291</v>
      </c>
      <c r="C49" s="278" t="s">
        <v>292</v>
      </c>
      <c r="D49" s="279"/>
      <c r="E49" s="280"/>
      <c r="F49" s="37" t="s">
        <v>82</v>
      </c>
      <c r="G49" s="39"/>
      <c r="H49" s="40">
        <v>2</v>
      </c>
      <c r="I49" s="41">
        <v>469245.46</v>
      </c>
      <c r="J49" s="41">
        <v>938490.92</v>
      </c>
      <c r="K49" s="42"/>
      <c r="L49" s="42"/>
      <c r="M49" s="42"/>
      <c r="N49" s="42"/>
      <c r="O49" s="43">
        <v>0</v>
      </c>
      <c r="P49" s="43">
        <v>0</v>
      </c>
      <c r="BZ49" s="36"/>
      <c r="CA49" s="55"/>
      <c r="CB49" s="2" t="s">
        <v>292</v>
      </c>
      <c r="CC49" s="47"/>
    </row>
    <row r="50" spans="1:81" s="6" customFormat="1" ht="22.5" x14ac:dyDescent="0.25">
      <c r="A50" s="37" t="s">
        <v>293</v>
      </c>
      <c r="B50" s="38" t="s">
        <v>294</v>
      </c>
      <c r="C50" s="278" t="s">
        <v>295</v>
      </c>
      <c r="D50" s="279"/>
      <c r="E50" s="280"/>
      <c r="F50" s="37" t="s">
        <v>82</v>
      </c>
      <c r="G50" s="39"/>
      <c r="H50" s="40">
        <v>2</v>
      </c>
      <c r="I50" s="41">
        <v>668870.94999999995</v>
      </c>
      <c r="J50" s="41">
        <v>1337741.8999999999</v>
      </c>
      <c r="K50" s="42"/>
      <c r="L50" s="42"/>
      <c r="M50" s="42"/>
      <c r="N50" s="42"/>
      <c r="O50" s="43">
        <v>0</v>
      </c>
      <c r="P50" s="43">
        <v>0</v>
      </c>
      <c r="BZ50" s="36"/>
      <c r="CA50" s="55"/>
      <c r="CB50" s="2" t="s">
        <v>295</v>
      </c>
      <c r="CC50" s="47"/>
    </row>
    <row r="51" spans="1:81" s="6" customFormat="1" ht="22.5" x14ac:dyDescent="0.25">
      <c r="A51" s="37" t="s">
        <v>130</v>
      </c>
      <c r="B51" s="38" t="s">
        <v>279</v>
      </c>
      <c r="C51" s="278" t="s">
        <v>280</v>
      </c>
      <c r="D51" s="279"/>
      <c r="E51" s="280"/>
      <c r="F51" s="37" t="s">
        <v>51</v>
      </c>
      <c r="G51" s="39"/>
      <c r="H51" s="40">
        <v>2</v>
      </c>
      <c r="I51" s="41">
        <v>21415.33</v>
      </c>
      <c r="J51" s="41">
        <v>58910.58</v>
      </c>
      <c r="K51" s="41">
        <v>24012.09</v>
      </c>
      <c r="L51" s="41">
        <v>21557.89</v>
      </c>
      <c r="M51" s="41">
        <v>8484.92</v>
      </c>
      <c r="N51" s="41">
        <v>4855.68</v>
      </c>
      <c r="O51" s="44">
        <v>42.02</v>
      </c>
      <c r="P51" s="44">
        <v>11.23</v>
      </c>
      <c r="BZ51" s="36"/>
      <c r="CA51" s="55"/>
      <c r="CB51" s="2" t="s">
        <v>280</v>
      </c>
      <c r="CC51" s="47"/>
    </row>
    <row r="52" spans="1:81" s="6" customFormat="1" ht="33.75" x14ac:dyDescent="0.25">
      <c r="A52" s="37" t="s">
        <v>133</v>
      </c>
      <c r="B52" s="38" t="s">
        <v>88</v>
      </c>
      <c r="C52" s="278" t="s">
        <v>89</v>
      </c>
      <c r="D52" s="279"/>
      <c r="E52" s="280"/>
      <c r="F52" s="37" t="s">
        <v>87</v>
      </c>
      <c r="G52" s="39"/>
      <c r="H52" s="40">
        <v>2</v>
      </c>
      <c r="I52" s="41">
        <v>23629.21</v>
      </c>
      <c r="J52" s="41">
        <v>61991.77</v>
      </c>
      <c r="K52" s="41">
        <v>37562.69</v>
      </c>
      <c r="L52" s="41">
        <v>13308.85</v>
      </c>
      <c r="M52" s="41">
        <v>5628.72</v>
      </c>
      <c r="N52" s="41">
        <v>5491.51</v>
      </c>
      <c r="O52" s="44">
        <v>66.72</v>
      </c>
      <c r="P52" s="44">
        <v>7.58</v>
      </c>
      <c r="BZ52" s="36"/>
      <c r="CA52" s="55"/>
      <c r="CB52" s="2" t="s">
        <v>89</v>
      </c>
      <c r="CC52" s="47"/>
    </row>
    <row r="53" spans="1:81" s="6" customFormat="1" ht="22.5" x14ac:dyDescent="0.25">
      <c r="A53" s="37" t="s">
        <v>137</v>
      </c>
      <c r="B53" s="38" t="s">
        <v>100</v>
      </c>
      <c r="C53" s="278" t="s">
        <v>101</v>
      </c>
      <c r="D53" s="279"/>
      <c r="E53" s="280"/>
      <c r="F53" s="37" t="s">
        <v>87</v>
      </c>
      <c r="G53" s="39"/>
      <c r="H53" s="40">
        <v>2</v>
      </c>
      <c r="I53" s="41">
        <v>10824.18</v>
      </c>
      <c r="J53" s="41">
        <v>26491.88</v>
      </c>
      <c r="K53" s="41">
        <v>15268.29</v>
      </c>
      <c r="L53" s="41">
        <v>1760.86</v>
      </c>
      <c r="M53" s="41">
        <v>1750.87</v>
      </c>
      <c r="N53" s="41">
        <v>7711.86</v>
      </c>
      <c r="O53" s="44">
        <v>27.12</v>
      </c>
      <c r="P53" s="45">
        <v>2.9</v>
      </c>
      <c r="BZ53" s="36"/>
      <c r="CA53" s="55"/>
      <c r="CB53" s="2" t="s">
        <v>101</v>
      </c>
      <c r="CC53" s="47"/>
    </row>
    <row r="54" spans="1:81" s="6" customFormat="1" ht="22.5" x14ac:dyDescent="0.25">
      <c r="A54" s="37" t="s">
        <v>141</v>
      </c>
      <c r="B54" s="38" t="s">
        <v>285</v>
      </c>
      <c r="C54" s="278" t="s">
        <v>286</v>
      </c>
      <c r="D54" s="279"/>
      <c r="E54" s="280"/>
      <c r="F54" s="37" t="s">
        <v>82</v>
      </c>
      <c r="G54" s="39"/>
      <c r="H54" s="40">
        <v>4</v>
      </c>
      <c r="I54" s="41">
        <v>662.89</v>
      </c>
      <c r="J54" s="41">
        <v>3411.99</v>
      </c>
      <c r="K54" s="41">
        <v>2783.42</v>
      </c>
      <c r="L54" s="44">
        <v>361.14</v>
      </c>
      <c r="M54" s="44">
        <v>189.97</v>
      </c>
      <c r="N54" s="44">
        <v>77.459999999999994</v>
      </c>
      <c r="O54" s="44">
        <v>4.9400000000000004</v>
      </c>
      <c r="P54" s="44">
        <v>0.28999999999999998</v>
      </c>
      <c r="BZ54" s="36"/>
      <c r="CA54" s="55"/>
      <c r="CB54" s="2" t="s">
        <v>286</v>
      </c>
      <c r="CC54" s="47"/>
    </row>
    <row r="55" spans="1:81" s="6" customFormat="1" ht="15" x14ac:dyDescent="0.25">
      <c r="A55" s="37" t="s">
        <v>142</v>
      </c>
      <c r="B55" s="38" t="s">
        <v>296</v>
      </c>
      <c r="C55" s="278" t="s">
        <v>297</v>
      </c>
      <c r="D55" s="279"/>
      <c r="E55" s="280"/>
      <c r="F55" s="37" t="s">
        <v>82</v>
      </c>
      <c r="G55" s="39"/>
      <c r="H55" s="40">
        <v>2</v>
      </c>
      <c r="I55" s="41">
        <v>1926.24</v>
      </c>
      <c r="J55" s="41">
        <v>4799.01</v>
      </c>
      <c r="K55" s="41">
        <v>3337.4</v>
      </c>
      <c r="L55" s="44">
        <v>488.17</v>
      </c>
      <c r="M55" s="44">
        <v>253.29</v>
      </c>
      <c r="N55" s="44">
        <v>720.15</v>
      </c>
      <c r="O55" s="44">
        <v>5.93</v>
      </c>
      <c r="P55" s="44">
        <v>0.38</v>
      </c>
      <c r="BZ55" s="36"/>
      <c r="CA55" s="55"/>
      <c r="CB55" s="2" t="s">
        <v>297</v>
      </c>
      <c r="CC55" s="47"/>
    </row>
    <row r="56" spans="1:81" s="6" customFormat="1" ht="22.5" x14ac:dyDescent="0.25">
      <c r="A56" s="37" t="s">
        <v>145</v>
      </c>
      <c r="B56" s="38" t="s">
        <v>94</v>
      </c>
      <c r="C56" s="278" t="s">
        <v>95</v>
      </c>
      <c r="D56" s="279"/>
      <c r="E56" s="280"/>
      <c r="F56" s="37" t="s">
        <v>87</v>
      </c>
      <c r="G56" s="39"/>
      <c r="H56" s="40">
        <v>2</v>
      </c>
      <c r="I56" s="41">
        <v>23114.75</v>
      </c>
      <c r="J56" s="41">
        <v>58358.63</v>
      </c>
      <c r="K56" s="41">
        <v>23645.58</v>
      </c>
      <c r="L56" s="41">
        <v>13182.22</v>
      </c>
      <c r="M56" s="41">
        <v>5597.06</v>
      </c>
      <c r="N56" s="41">
        <v>15933.77</v>
      </c>
      <c r="O56" s="43">
        <v>42</v>
      </c>
      <c r="P56" s="44">
        <v>7.54</v>
      </c>
      <c r="BZ56" s="36"/>
      <c r="CA56" s="55"/>
      <c r="CB56" s="2" t="s">
        <v>95</v>
      </c>
      <c r="CC56" s="47"/>
    </row>
    <row r="57" spans="1:81" s="6" customFormat="1" ht="15" x14ac:dyDescent="0.25">
      <c r="A57" s="37" t="s">
        <v>149</v>
      </c>
      <c r="B57" s="38" t="s">
        <v>298</v>
      </c>
      <c r="C57" s="278" t="s">
        <v>299</v>
      </c>
      <c r="D57" s="279"/>
      <c r="E57" s="280"/>
      <c r="F57" s="37" t="s">
        <v>82</v>
      </c>
      <c r="G57" s="39"/>
      <c r="H57" s="40">
        <v>12</v>
      </c>
      <c r="I57" s="41">
        <v>2179.08</v>
      </c>
      <c r="J57" s="41">
        <v>34873.69</v>
      </c>
      <c r="K57" s="41">
        <v>16457.32</v>
      </c>
      <c r="L57" s="41">
        <v>8320.0400000000009</v>
      </c>
      <c r="M57" s="41">
        <v>4320.92</v>
      </c>
      <c r="N57" s="41">
        <v>5775.41</v>
      </c>
      <c r="O57" s="44">
        <v>29.23</v>
      </c>
      <c r="P57" s="44">
        <v>6.19</v>
      </c>
      <c r="BZ57" s="36"/>
      <c r="CA57" s="55"/>
      <c r="CB57" s="2" t="s">
        <v>299</v>
      </c>
      <c r="CC57" s="47"/>
    </row>
    <row r="58" spans="1:81" s="6" customFormat="1" ht="22.5" x14ac:dyDescent="0.25">
      <c r="A58" s="37" t="s">
        <v>300</v>
      </c>
      <c r="B58" s="38" t="s">
        <v>301</v>
      </c>
      <c r="C58" s="278" t="s">
        <v>302</v>
      </c>
      <c r="D58" s="279"/>
      <c r="E58" s="280"/>
      <c r="F58" s="37" t="s">
        <v>82</v>
      </c>
      <c r="G58" s="39"/>
      <c r="H58" s="40">
        <v>2</v>
      </c>
      <c r="I58" s="41">
        <v>3498091.36</v>
      </c>
      <c r="J58" s="41">
        <v>6996182.7199999997</v>
      </c>
      <c r="K58" s="42"/>
      <c r="L58" s="42"/>
      <c r="M58" s="42"/>
      <c r="N58" s="42"/>
      <c r="O58" s="43">
        <v>0</v>
      </c>
      <c r="P58" s="43">
        <v>0</v>
      </c>
      <c r="BZ58" s="36"/>
      <c r="CA58" s="55"/>
      <c r="CB58" s="2" t="s">
        <v>302</v>
      </c>
      <c r="CC58" s="47"/>
    </row>
    <row r="59" spans="1:81" s="6" customFormat="1" ht="22.5" x14ac:dyDescent="0.25">
      <c r="A59" s="37" t="s">
        <v>303</v>
      </c>
      <c r="B59" s="38" t="s">
        <v>304</v>
      </c>
      <c r="C59" s="278" t="s">
        <v>305</v>
      </c>
      <c r="D59" s="279"/>
      <c r="E59" s="280"/>
      <c r="F59" s="37" t="s">
        <v>82</v>
      </c>
      <c r="G59" s="39"/>
      <c r="H59" s="40">
        <v>2</v>
      </c>
      <c r="I59" s="41">
        <v>1362116.44</v>
      </c>
      <c r="J59" s="41">
        <v>2724232.88</v>
      </c>
      <c r="K59" s="42"/>
      <c r="L59" s="42"/>
      <c r="M59" s="42"/>
      <c r="N59" s="42"/>
      <c r="O59" s="43">
        <v>0</v>
      </c>
      <c r="P59" s="43">
        <v>0</v>
      </c>
      <c r="BZ59" s="36"/>
      <c r="CA59" s="55"/>
      <c r="CB59" s="2" t="s">
        <v>305</v>
      </c>
      <c r="CC59" s="47"/>
    </row>
    <row r="60" spans="1:81" s="6" customFormat="1" ht="33.75" x14ac:dyDescent="0.25">
      <c r="A60" s="37" t="s">
        <v>159</v>
      </c>
      <c r="B60" s="38" t="s">
        <v>124</v>
      </c>
      <c r="C60" s="278" t="s">
        <v>125</v>
      </c>
      <c r="D60" s="279"/>
      <c r="E60" s="280"/>
      <c r="F60" s="37" t="s">
        <v>82</v>
      </c>
      <c r="G60" s="39"/>
      <c r="H60" s="40">
        <v>4</v>
      </c>
      <c r="I60" s="41">
        <v>1485.92</v>
      </c>
      <c r="J60" s="41">
        <v>8087.58</v>
      </c>
      <c r="K60" s="41">
        <v>5732.96</v>
      </c>
      <c r="L60" s="41">
        <v>1196.6600000000001</v>
      </c>
      <c r="M60" s="44">
        <v>893.39</v>
      </c>
      <c r="N60" s="44">
        <v>264.57</v>
      </c>
      <c r="O60" s="44">
        <v>9.89</v>
      </c>
      <c r="P60" s="44">
        <v>1.49</v>
      </c>
      <c r="BZ60" s="36"/>
      <c r="CA60" s="55"/>
      <c r="CB60" s="2" t="s">
        <v>125</v>
      </c>
      <c r="CC60" s="47"/>
    </row>
    <row r="61" spans="1:81" s="6" customFormat="1" ht="22.5" x14ac:dyDescent="0.25">
      <c r="A61" s="37" t="s">
        <v>306</v>
      </c>
      <c r="B61" s="38" t="s">
        <v>307</v>
      </c>
      <c r="C61" s="278" t="s">
        <v>308</v>
      </c>
      <c r="D61" s="279"/>
      <c r="E61" s="280"/>
      <c r="F61" s="37" t="s">
        <v>82</v>
      </c>
      <c r="G61" s="39"/>
      <c r="H61" s="40">
        <v>2</v>
      </c>
      <c r="I61" s="41">
        <v>489270.23</v>
      </c>
      <c r="J61" s="41">
        <v>978540.46</v>
      </c>
      <c r="K61" s="42"/>
      <c r="L61" s="42"/>
      <c r="M61" s="42"/>
      <c r="N61" s="42"/>
      <c r="O61" s="43">
        <v>0</v>
      </c>
      <c r="P61" s="43">
        <v>0</v>
      </c>
      <c r="BZ61" s="36"/>
      <c r="CA61" s="55"/>
      <c r="CB61" s="2" t="s">
        <v>308</v>
      </c>
      <c r="CC61" s="47"/>
    </row>
    <row r="62" spans="1:81" s="6" customFormat="1" ht="22.5" x14ac:dyDescent="0.25">
      <c r="A62" s="37" t="s">
        <v>309</v>
      </c>
      <c r="B62" s="38" t="s">
        <v>310</v>
      </c>
      <c r="C62" s="278" t="s">
        <v>295</v>
      </c>
      <c r="D62" s="279"/>
      <c r="E62" s="280"/>
      <c r="F62" s="37" t="s">
        <v>82</v>
      </c>
      <c r="G62" s="39"/>
      <c r="H62" s="40">
        <v>2</v>
      </c>
      <c r="I62" s="41">
        <v>668866.78</v>
      </c>
      <c r="J62" s="41">
        <v>1337733.56</v>
      </c>
      <c r="K62" s="42"/>
      <c r="L62" s="42"/>
      <c r="M62" s="42"/>
      <c r="N62" s="42"/>
      <c r="O62" s="43">
        <v>0</v>
      </c>
      <c r="P62" s="43">
        <v>0</v>
      </c>
      <c r="BZ62" s="36"/>
      <c r="CA62" s="55"/>
      <c r="CB62" s="2" t="s">
        <v>295</v>
      </c>
      <c r="CC62" s="47"/>
    </row>
    <row r="63" spans="1:81" s="6" customFormat="1" ht="22.5" x14ac:dyDescent="0.25">
      <c r="A63" s="37" t="s">
        <v>170</v>
      </c>
      <c r="B63" s="38" t="s">
        <v>279</v>
      </c>
      <c r="C63" s="278" t="s">
        <v>280</v>
      </c>
      <c r="D63" s="279"/>
      <c r="E63" s="280"/>
      <c r="F63" s="37" t="s">
        <v>51</v>
      </c>
      <c r="G63" s="39"/>
      <c r="H63" s="40">
        <v>1</v>
      </c>
      <c r="I63" s="41">
        <v>21415.33</v>
      </c>
      <c r="J63" s="41">
        <v>29455.3</v>
      </c>
      <c r="K63" s="41">
        <v>12006.05</v>
      </c>
      <c r="L63" s="41">
        <v>10778.95</v>
      </c>
      <c r="M63" s="41">
        <v>4242.46</v>
      </c>
      <c r="N63" s="41">
        <v>2427.84</v>
      </c>
      <c r="O63" s="44">
        <v>21.01</v>
      </c>
      <c r="P63" s="44">
        <v>5.62</v>
      </c>
      <c r="BZ63" s="36"/>
      <c r="CA63" s="55"/>
      <c r="CB63" s="2" t="s">
        <v>280</v>
      </c>
      <c r="CC63" s="47"/>
    </row>
    <row r="64" spans="1:81" s="6" customFormat="1" ht="33.75" x14ac:dyDescent="0.25">
      <c r="A64" s="37" t="s">
        <v>173</v>
      </c>
      <c r="B64" s="38" t="s">
        <v>88</v>
      </c>
      <c r="C64" s="278" t="s">
        <v>89</v>
      </c>
      <c r="D64" s="279"/>
      <c r="E64" s="280"/>
      <c r="F64" s="37" t="s">
        <v>87</v>
      </c>
      <c r="G64" s="39"/>
      <c r="H64" s="40">
        <v>1</v>
      </c>
      <c r="I64" s="41">
        <v>23629.21</v>
      </c>
      <c r="J64" s="41">
        <v>30995.89</v>
      </c>
      <c r="K64" s="41">
        <v>18781.349999999999</v>
      </c>
      <c r="L64" s="41">
        <v>6654.42</v>
      </c>
      <c r="M64" s="41">
        <v>2814.37</v>
      </c>
      <c r="N64" s="41">
        <v>2745.75</v>
      </c>
      <c r="O64" s="44">
        <v>33.36</v>
      </c>
      <c r="P64" s="44">
        <v>3.79</v>
      </c>
      <c r="BZ64" s="36"/>
      <c r="CA64" s="55"/>
      <c r="CB64" s="2" t="s">
        <v>89</v>
      </c>
      <c r="CC64" s="47"/>
    </row>
    <row r="65" spans="1:81" s="6" customFormat="1" ht="33.75" x14ac:dyDescent="0.25">
      <c r="A65" s="37" t="s">
        <v>176</v>
      </c>
      <c r="B65" s="38" t="s">
        <v>124</v>
      </c>
      <c r="C65" s="278" t="s">
        <v>125</v>
      </c>
      <c r="D65" s="279"/>
      <c r="E65" s="280"/>
      <c r="F65" s="37" t="s">
        <v>82</v>
      </c>
      <c r="G65" s="39"/>
      <c r="H65" s="40">
        <v>2</v>
      </c>
      <c r="I65" s="41">
        <v>1485.92</v>
      </c>
      <c r="J65" s="41">
        <v>4043.76</v>
      </c>
      <c r="K65" s="41">
        <v>2866.48</v>
      </c>
      <c r="L65" s="44">
        <v>598.32000000000005</v>
      </c>
      <c r="M65" s="44">
        <v>446.69</v>
      </c>
      <c r="N65" s="44">
        <v>132.27000000000001</v>
      </c>
      <c r="O65" s="44">
        <v>4.9400000000000004</v>
      </c>
      <c r="P65" s="44">
        <v>0.74</v>
      </c>
      <c r="BZ65" s="36"/>
      <c r="CA65" s="55"/>
      <c r="CB65" s="2" t="s">
        <v>125</v>
      </c>
      <c r="CC65" s="47"/>
    </row>
    <row r="66" spans="1:81" s="6" customFormat="1" ht="15" x14ac:dyDescent="0.25">
      <c r="A66" s="37" t="s">
        <v>180</v>
      </c>
      <c r="B66" s="38" t="s">
        <v>298</v>
      </c>
      <c r="C66" s="278" t="s">
        <v>299</v>
      </c>
      <c r="D66" s="279"/>
      <c r="E66" s="280"/>
      <c r="F66" s="37" t="s">
        <v>82</v>
      </c>
      <c r="G66" s="39"/>
      <c r="H66" s="40">
        <v>6</v>
      </c>
      <c r="I66" s="41">
        <v>2179.08</v>
      </c>
      <c r="J66" s="41">
        <v>17436.84</v>
      </c>
      <c r="K66" s="41">
        <v>8228.66</v>
      </c>
      <c r="L66" s="41">
        <v>4160.01</v>
      </c>
      <c r="M66" s="41">
        <v>2160.46</v>
      </c>
      <c r="N66" s="41">
        <v>2887.71</v>
      </c>
      <c r="O66" s="44">
        <v>14.62</v>
      </c>
      <c r="P66" s="45">
        <v>3.1</v>
      </c>
      <c r="BZ66" s="36"/>
      <c r="CA66" s="55"/>
      <c r="CB66" s="2" t="s">
        <v>299</v>
      </c>
      <c r="CC66" s="47"/>
    </row>
    <row r="67" spans="1:81" s="6" customFormat="1" ht="22.5" x14ac:dyDescent="0.25">
      <c r="A67" s="37" t="s">
        <v>311</v>
      </c>
      <c r="B67" s="38" t="s">
        <v>312</v>
      </c>
      <c r="C67" s="278" t="s">
        <v>313</v>
      </c>
      <c r="D67" s="279"/>
      <c r="E67" s="280"/>
      <c r="F67" s="37" t="s">
        <v>82</v>
      </c>
      <c r="G67" s="39"/>
      <c r="H67" s="40">
        <v>1</v>
      </c>
      <c r="I67" s="41">
        <v>4393056.45</v>
      </c>
      <c r="J67" s="41">
        <v>4393056.45</v>
      </c>
      <c r="K67" s="42"/>
      <c r="L67" s="42"/>
      <c r="M67" s="42"/>
      <c r="N67" s="42"/>
      <c r="O67" s="43">
        <v>0</v>
      </c>
      <c r="P67" s="43">
        <v>0</v>
      </c>
      <c r="BZ67" s="36"/>
      <c r="CA67" s="55"/>
      <c r="CB67" s="2" t="s">
        <v>313</v>
      </c>
      <c r="CC67" s="47"/>
    </row>
    <row r="68" spans="1:81" s="6" customFormat="1" ht="22.5" x14ac:dyDescent="0.25">
      <c r="A68" s="37" t="s">
        <v>314</v>
      </c>
      <c r="B68" s="38" t="s">
        <v>315</v>
      </c>
      <c r="C68" s="278" t="s">
        <v>295</v>
      </c>
      <c r="D68" s="279"/>
      <c r="E68" s="280"/>
      <c r="F68" s="37" t="s">
        <v>82</v>
      </c>
      <c r="G68" s="39"/>
      <c r="H68" s="40">
        <v>1</v>
      </c>
      <c r="I68" s="41">
        <v>668866.78</v>
      </c>
      <c r="J68" s="41">
        <v>668866.78</v>
      </c>
      <c r="K68" s="42"/>
      <c r="L68" s="42"/>
      <c r="M68" s="42"/>
      <c r="N68" s="42"/>
      <c r="O68" s="43">
        <v>0</v>
      </c>
      <c r="P68" s="43">
        <v>0</v>
      </c>
      <c r="BZ68" s="36"/>
      <c r="CA68" s="55"/>
      <c r="CB68" s="2" t="s">
        <v>295</v>
      </c>
      <c r="CC68" s="47"/>
    </row>
    <row r="69" spans="1:81" s="6" customFormat="1" ht="22.5" x14ac:dyDescent="0.25">
      <c r="A69" s="37" t="s">
        <v>190</v>
      </c>
      <c r="B69" s="38" t="s">
        <v>279</v>
      </c>
      <c r="C69" s="278" t="s">
        <v>280</v>
      </c>
      <c r="D69" s="279"/>
      <c r="E69" s="280"/>
      <c r="F69" s="37" t="s">
        <v>51</v>
      </c>
      <c r="G69" s="39"/>
      <c r="H69" s="40">
        <v>2</v>
      </c>
      <c r="I69" s="41">
        <v>21415.33</v>
      </c>
      <c r="J69" s="41">
        <v>58910.58</v>
      </c>
      <c r="K69" s="41">
        <v>24012.09</v>
      </c>
      <c r="L69" s="41">
        <v>21557.89</v>
      </c>
      <c r="M69" s="41">
        <v>8484.92</v>
      </c>
      <c r="N69" s="41">
        <v>4855.68</v>
      </c>
      <c r="O69" s="44">
        <v>42.02</v>
      </c>
      <c r="P69" s="44">
        <v>11.23</v>
      </c>
      <c r="BZ69" s="36"/>
      <c r="CA69" s="55"/>
      <c r="CB69" s="2" t="s">
        <v>280</v>
      </c>
      <c r="CC69" s="47"/>
    </row>
    <row r="70" spans="1:81" s="6" customFormat="1" ht="33.75" x14ac:dyDescent="0.25">
      <c r="A70" s="37" t="s">
        <v>191</v>
      </c>
      <c r="B70" s="38" t="s">
        <v>88</v>
      </c>
      <c r="C70" s="278" t="s">
        <v>89</v>
      </c>
      <c r="D70" s="279"/>
      <c r="E70" s="280"/>
      <c r="F70" s="37" t="s">
        <v>87</v>
      </c>
      <c r="G70" s="39"/>
      <c r="H70" s="40">
        <v>2</v>
      </c>
      <c r="I70" s="41">
        <v>23629.21</v>
      </c>
      <c r="J70" s="41">
        <v>61991.77</v>
      </c>
      <c r="K70" s="41">
        <v>37562.69</v>
      </c>
      <c r="L70" s="41">
        <v>13308.85</v>
      </c>
      <c r="M70" s="41">
        <v>5628.72</v>
      </c>
      <c r="N70" s="41">
        <v>5491.51</v>
      </c>
      <c r="O70" s="44">
        <v>66.72</v>
      </c>
      <c r="P70" s="44">
        <v>7.58</v>
      </c>
      <c r="BZ70" s="36"/>
      <c r="CA70" s="55"/>
      <c r="CB70" s="2" t="s">
        <v>89</v>
      </c>
      <c r="CC70" s="47"/>
    </row>
    <row r="71" spans="1:81" s="6" customFormat="1" ht="33.75" x14ac:dyDescent="0.25">
      <c r="A71" s="37" t="s">
        <v>192</v>
      </c>
      <c r="B71" s="38" t="s">
        <v>124</v>
      </c>
      <c r="C71" s="278" t="s">
        <v>125</v>
      </c>
      <c r="D71" s="279"/>
      <c r="E71" s="280"/>
      <c r="F71" s="37" t="s">
        <v>82</v>
      </c>
      <c r="G71" s="39"/>
      <c r="H71" s="40">
        <v>4</v>
      </c>
      <c r="I71" s="41">
        <v>1485.92</v>
      </c>
      <c r="J71" s="41">
        <v>8087.58</v>
      </c>
      <c r="K71" s="41">
        <v>5732.96</v>
      </c>
      <c r="L71" s="41">
        <v>1196.6600000000001</v>
      </c>
      <c r="M71" s="44">
        <v>893.39</v>
      </c>
      <c r="N71" s="44">
        <v>264.57</v>
      </c>
      <c r="O71" s="44">
        <v>9.89</v>
      </c>
      <c r="P71" s="44">
        <v>1.49</v>
      </c>
      <c r="BZ71" s="36"/>
      <c r="CA71" s="55"/>
      <c r="CB71" s="2" t="s">
        <v>125</v>
      </c>
      <c r="CC71" s="47"/>
    </row>
    <row r="72" spans="1:81" s="6" customFormat="1" ht="15" x14ac:dyDescent="0.25">
      <c r="A72" s="37" t="s">
        <v>196</v>
      </c>
      <c r="B72" s="38" t="s">
        <v>298</v>
      </c>
      <c r="C72" s="278" t="s">
        <v>299</v>
      </c>
      <c r="D72" s="279"/>
      <c r="E72" s="280"/>
      <c r="F72" s="37" t="s">
        <v>82</v>
      </c>
      <c r="G72" s="39"/>
      <c r="H72" s="40">
        <v>12</v>
      </c>
      <c r="I72" s="41">
        <v>2179.08</v>
      </c>
      <c r="J72" s="41">
        <v>34873.69</v>
      </c>
      <c r="K72" s="41">
        <v>16457.32</v>
      </c>
      <c r="L72" s="41">
        <v>8320.0400000000009</v>
      </c>
      <c r="M72" s="41">
        <v>4320.92</v>
      </c>
      <c r="N72" s="41">
        <v>5775.41</v>
      </c>
      <c r="O72" s="44">
        <v>29.23</v>
      </c>
      <c r="P72" s="44">
        <v>6.19</v>
      </c>
      <c r="BZ72" s="36"/>
      <c r="CA72" s="55"/>
      <c r="CB72" s="2" t="s">
        <v>299</v>
      </c>
      <c r="CC72" s="47"/>
    </row>
    <row r="73" spans="1:81" s="6" customFormat="1" ht="22.5" x14ac:dyDescent="0.25">
      <c r="A73" s="37" t="s">
        <v>316</v>
      </c>
      <c r="B73" s="38" t="s">
        <v>317</v>
      </c>
      <c r="C73" s="278" t="s">
        <v>318</v>
      </c>
      <c r="D73" s="279"/>
      <c r="E73" s="280"/>
      <c r="F73" s="37" t="s">
        <v>82</v>
      </c>
      <c r="G73" s="39"/>
      <c r="H73" s="40">
        <v>2</v>
      </c>
      <c r="I73" s="41">
        <v>2566488.37</v>
      </c>
      <c r="J73" s="41">
        <v>5132976.74</v>
      </c>
      <c r="K73" s="42"/>
      <c r="L73" s="42"/>
      <c r="M73" s="42"/>
      <c r="N73" s="42"/>
      <c r="O73" s="43">
        <v>0</v>
      </c>
      <c r="P73" s="43">
        <v>0</v>
      </c>
      <c r="BZ73" s="36"/>
      <c r="CA73" s="55"/>
      <c r="CB73" s="2" t="s">
        <v>318</v>
      </c>
      <c r="CC73" s="47"/>
    </row>
    <row r="74" spans="1:81" s="6" customFormat="1" ht="22.5" x14ac:dyDescent="0.25">
      <c r="A74" s="37" t="s">
        <v>319</v>
      </c>
      <c r="B74" s="38" t="s">
        <v>320</v>
      </c>
      <c r="C74" s="278" t="s">
        <v>295</v>
      </c>
      <c r="D74" s="279"/>
      <c r="E74" s="280"/>
      <c r="F74" s="37" t="s">
        <v>82</v>
      </c>
      <c r="G74" s="39"/>
      <c r="H74" s="40">
        <v>2</v>
      </c>
      <c r="I74" s="41">
        <v>668866.78</v>
      </c>
      <c r="J74" s="41">
        <v>1337733.56</v>
      </c>
      <c r="K74" s="42"/>
      <c r="L74" s="42"/>
      <c r="M74" s="42"/>
      <c r="N74" s="42"/>
      <c r="O74" s="43">
        <v>0</v>
      </c>
      <c r="P74" s="43">
        <v>0</v>
      </c>
      <c r="BZ74" s="36"/>
      <c r="CA74" s="55"/>
      <c r="CB74" s="2" t="s">
        <v>295</v>
      </c>
      <c r="CC74" s="47"/>
    </row>
    <row r="75" spans="1:81" s="6" customFormat="1" ht="22.5" x14ac:dyDescent="0.25">
      <c r="A75" s="37" t="s">
        <v>207</v>
      </c>
      <c r="B75" s="38" t="s">
        <v>279</v>
      </c>
      <c r="C75" s="278" t="s">
        <v>280</v>
      </c>
      <c r="D75" s="279"/>
      <c r="E75" s="280"/>
      <c r="F75" s="37" t="s">
        <v>51</v>
      </c>
      <c r="G75" s="39"/>
      <c r="H75" s="40">
        <v>1</v>
      </c>
      <c r="I75" s="41">
        <v>21415.33</v>
      </c>
      <c r="J75" s="41">
        <v>29455.3</v>
      </c>
      <c r="K75" s="41">
        <v>12006.05</v>
      </c>
      <c r="L75" s="41">
        <v>10778.95</v>
      </c>
      <c r="M75" s="41">
        <v>4242.46</v>
      </c>
      <c r="N75" s="41">
        <v>2427.84</v>
      </c>
      <c r="O75" s="44">
        <v>21.01</v>
      </c>
      <c r="P75" s="44">
        <v>5.62</v>
      </c>
      <c r="BZ75" s="36"/>
      <c r="CA75" s="55"/>
      <c r="CB75" s="2" t="s">
        <v>280</v>
      </c>
      <c r="CC75" s="47"/>
    </row>
    <row r="76" spans="1:81" s="6" customFormat="1" ht="22.5" x14ac:dyDescent="0.25">
      <c r="A76" s="37" t="s">
        <v>211</v>
      </c>
      <c r="B76" s="38" t="s">
        <v>281</v>
      </c>
      <c r="C76" s="278" t="s">
        <v>282</v>
      </c>
      <c r="D76" s="279"/>
      <c r="E76" s="280"/>
      <c r="F76" s="37" t="s">
        <v>87</v>
      </c>
      <c r="G76" s="39"/>
      <c r="H76" s="40">
        <v>1</v>
      </c>
      <c r="I76" s="41">
        <v>133117.85</v>
      </c>
      <c r="J76" s="41">
        <v>94472.31</v>
      </c>
      <c r="K76" s="41">
        <v>46953.37</v>
      </c>
      <c r="L76" s="41">
        <v>26964.7</v>
      </c>
      <c r="M76" s="41">
        <v>14811.14</v>
      </c>
      <c r="N76" s="41">
        <v>5743.1</v>
      </c>
      <c r="O76" s="45">
        <v>83.4</v>
      </c>
      <c r="P76" s="44">
        <v>21.61</v>
      </c>
      <c r="BZ76" s="36"/>
      <c r="CA76" s="55"/>
      <c r="CB76" s="2" t="s">
        <v>282</v>
      </c>
      <c r="CC76" s="47"/>
    </row>
    <row r="77" spans="1:81" s="6" customFormat="1" ht="22.5" x14ac:dyDescent="0.25">
      <c r="A77" s="37" t="s">
        <v>321</v>
      </c>
      <c r="B77" s="38" t="s">
        <v>283</v>
      </c>
      <c r="C77" s="278" t="s">
        <v>284</v>
      </c>
      <c r="D77" s="279"/>
      <c r="E77" s="280"/>
      <c r="F77" s="37" t="s">
        <v>87</v>
      </c>
      <c r="G77" s="39"/>
      <c r="H77" s="40">
        <v>1</v>
      </c>
      <c r="I77" s="41">
        <v>19565.97</v>
      </c>
      <c r="J77" s="41">
        <v>23875.91</v>
      </c>
      <c r="K77" s="41">
        <v>11147.2</v>
      </c>
      <c r="L77" s="41">
        <v>3556.52</v>
      </c>
      <c r="M77" s="41">
        <v>1673.54</v>
      </c>
      <c r="N77" s="41">
        <v>7498.65</v>
      </c>
      <c r="O77" s="45">
        <v>19.8</v>
      </c>
      <c r="P77" s="45">
        <v>2.4</v>
      </c>
      <c r="BZ77" s="36"/>
      <c r="CA77" s="55"/>
      <c r="CB77" s="2" t="s">
        <v>284</v>
      </c>
      <c r="CC77" s="47"/>
    </row>
    <row r="78" spans="1:81" s="6" customFormat="1" ht="33.75" x14ac:dyDescent="0.25">
      <c r="A78" s="37" t="s">
        <v>322</v>
      </c>
      <c r="B78" s="38" t="s">
        <v>88</v>
      </c>
      <c r="C78" s="278" t="s">
        <v>89</v>
      </c>
      <c r="D78" s="279"/>
      <c r="E78" s="280"/>
      <c r="F78" s="37" t="s">
        <v>87</v>
      </c>
      <c r="G78" s="39"/>
      <c r="H78" s="40">
        <v>2</v>
      </c>
      <c r="I78" s="41">
        <v>23629.21</v>
      </c>
      <c r="J78" s="41">
        <v>61991.77</v>
      </c>
      <c r="K78" s="41">
        <v>37562.69</v>
      </c>
      <c r="L78" s="41">
        <v>13308.85</v>
      </c>
      <c r="M78" s="41">
        <v>5628.72</v>
      </c>
      <c r="N78" s="41">
        <v>5491.51</v>
      </c>
      <c r="O78" s="44">
        <v>66.72</v>
      </c>
      <c r="P78" s="44">
        <v>7.58</v>
      </c>
      <c r="BZ78" s="36"/>
      <c r="CA78" s="55"/>
      <c r="CB78" s="2" t="s">
        <v>89</v>
      </c>
      <c r="CC78" s="47"/>
    </row>
    <row r="79" spans="1:81" s="6" customFormat="1" ht="22.5" x14ac:dyDescent="0.25">
      <c r="A79" s="37" t="s">
        <v>323</v>
      </c>
      <c r="B79" s="38" t="s">
        <v>100</v>
      </c>
      <c r="C79" s="278" t="s">
        <v>101</v>
      </c>
      <c r="D79" s="279"/>
      <c r="E79" s="280"/>
      <c r="F79" s="37" t="s">
        <v>87</v>
      </c>
      <c r="G79" s="39"/>
      <c r="H79" s="40">
        <v>2</v>
      </c>
      <c r="I79" s="41">
        <v>10824.18</v>
      </c>
      <c r="J79" s="41">
        <v>26491.88</v>
      </c>
      <c r="K79" s="41">
        <v>15268.29</v>
      </c>
      <c r="L79" s="41">
        <v>1760.86</v>
      </c>
      <c r="M79" s="41">
        <v>1750.87</v>
      </c>
      <c r="N79" s="41">
        <v>7711.86</v>
      </c>
      <c r="O79" s="44">
        <v>27.12</v>
      </c>
      <c r="P79" s="45">
        <v>2.9</v>
      </c>
      <c r="BZ79" s="36"/>
      <c r="CA79" s="55"/>
      <c r="CB79" s="2" t="s">
        <v>101</v>
      </c>
      <c r="CC79" s="47"/>
    </row>
    <row r="80" spans="1:81" s="6" customFormat="1" ht="22.5" x14ac:dyDescent="0.25">
      <c r="A80" s="37" t="s">
        <v>324</v>
      </c>
      <c r="B80" s="38" t="s">
        <v>285</v>
      </c>
      <c r="C80" s="278" t="s">
        <v>286</v>
      </c>
      <c r="D80" s="279"/>
      <c r="E80" s="280"/>
      <c r="F80" s="37" t="s">
        <v>82</v>
      </c>
      <c r="G80" s="39"/>
      <c r="H80" s="40">
        <v>4</v>
      </c>
      <c r="I80" s="41">
        <v>662.89</v>
      </c>
      <c r="J80" s="41">
        <v>3411.99</v>
      </c>
      <c r="K80" s="41">
        <v>2783.42</v>
      </c>
      <c r="L80" s="44">
        <v>361.14</v>
      </c>
      <c r="M80" s="44">
        <v>189.97</v>
      </c>
      <c r="N80" s="44">
        <v>77.459999999999994</v>
      </c>
      <c r="O80" s="44">
        <v>4.9400000000000004</v>
      </c>
      <c r="P80" s="44">
        <v>0.28999999999999998</v>
      </c>
      <c r="BZ80" s="36"/>
      <c r="CA80" s="55"/>
      <c r="CB80" s="2" t="s">
        <v>286</v>
      </c>
      <c r="CC80" s="47"/>
    </row>
    <row r="81" spans="1:81" s="6" customFormat="1" ht="22.5" x14ac:dyDescent="0.25">
      <c r="A81" s="37" t="s">
        <v>325</v>
      </c>
      <c r="B81" s="38" t="s">
        <v>326</v>
      </c>
      <c r="C81" s="278" t="s">
        <v>327</v>
      </c>
      <c r="D81" s="279"/>
      <c r="E81" s="280"/>
      <c r="F81" s="37" t="s">
        <v>82</v>
      </c>
      <c r="G81" s="39"/>
      <c r="H81" s="40">
        <v>1</v>
      </c>
      <c r="I81" s="41">
        <v>8223347.9400000004</v>
      </c>
      <c r="J81" s="41">
        <v>8223347.9400000004</v>
      </c>
      <c r="K81" s="42"/>
      <c r="L81" s="42"/>
      <c r="M81" s="42"/>
      <c r="N81" s="42"/>
      <c r="O81" s="43">
        <v>0</v>
      </c>
      <c r="P81" s="43">
        <v>0</v>
      </c>
      <c r="BZ81" s="36"/>
      <c r="CA81" s="55"/>
      <c r="CB81" s="2" t="s">
        <v>327</v>
      </c>
      <c r="CC81" s="47"/>
    </row>
    <row r="82" spans="1:81" s="6" customFormat="1" ht="33.75" x14ac:dyDescent="0.25">
      <c r="A82" s="37" t="s">
        <v>328</v>
      </c>
      <c r="B82" s="38" t="s">
        <v>124</v>
      </c>
      <c r="C82" s="278" t="s">
        <v>125</v>
      </c>
      <c r="D82" s="279"/>
      <c r="E82" s="280"/>
      <c r="F82" s="37" t="s">
        <v>82</v>
      </c>
      <c r="G82" s="39"/>
      <c r="H82" s="40">
        <v>4</v>
      </c>
      <c r="I82" s="41">
        <v>1485.92</v>
      </c>
      <c r="J82" s="41">
        <v>8087.58</v>
      </c>
      <c r="K82" s="41">
        <v>5732.96</v>
      </c>
      <c r="L82" s="41">
        <v>1196.6600000000001</v>
      </c>
      <c r="M82" s="44">
        <v>893.39</v>
      </c>
      <c r="N82" s="44">
        <v>264.57</v>
      </c>
      <c r="O82" s="44">
        <v>9.89</v>
      </c>
      <c r="P82" s="44">
        <v>1.49</v>
      </c>
      <c r="BZ82" s="36"/>
      <c r="CA82" s="55"/>
      <c r="CB82" s="2" t="s">
        <v>125</v>
      </c>
      <c r="CC82" s="47"/>
    </row>
    <row r="83" spans="1:81" s="6" customFormat="1" ht="22.5" x14ac:dyDescent="0.25">
      <c r="A83" s="37" t="s">
        <v>329</v>
      </c>
      <c r="B83" s="38" t="s">
        <v>330</v>
      </c>
      <c r="C83" s="278" t="s">
        <v>292</v>
      </c>
      <c r="D83" s="279"/>
      <c r="E83" s="280"/>
      <c r="F83" s="37" t="s">
        <v>82</v>
      </c>
      <c r="G83" s="39"/>
      <c r="H83" s="40">
        <v>1</v>
      </c>
      <c r="I83" s="41">
        <v>4638685.46</v>
      </c>
      <c r="J83" s="41">
        <v>4638685.46</v>
      </c>
      <c r="K83" s="42"/>
      <c r="L83" s="42"/>
      <c r="M83" s="42"/>
      <c r="N83" s="42"/>
      <c r="O83" s="43">
        <v>0</v>
      </c>
      <c r="P83" s="43">
        <v>0</v>
      </c>
      <c r="BZ83" s="36"/>
      <c r="CA83" s="55"/>
      <c r="CB83" s="2" t="s">
        <v>292</v>
      </c>
      <c r="CC83" s="47"/>
    </row>
    <row r="84" spans="1:81" s="6" customFormat="1" ht="22.5" x14ac:dyDescent="0.25">
      <c r="A84" s="37" t="s">
        <v>331</v>
      </c>
      <c r="B84" s="38" t="s">
        <v>332</v>
      </c>
      <c r="C84" s="278" t="s">
        <v>295</v>
      </c>
      <c r="D84" s="279"/>
      <c r="E84" s="280"/>
      <c r="F84" s="37" t="s">
        <v>82</v>
      </c>
      <c r="G84" s="39"/>
      <c r="H84" s="40">
        <v>1</v>
      </c>
      <c r="I84" s="41">
        <v>668866.78</v>
      </c>
      <c r="J84" s="41">
        <v>668866.78</v>
      </c>
      <c r="K84" s="42"/>
      <c r="L84" s="42"/>
      <c r="M84" s="42"/>
      <c r="N84" s="42"/>
      <c r="O84" s="43">
        <v>0</v>
      </c>
      <c r="P84" s="43">
        <v>0</v>
      </c>
      <c r="BZ84" s="36"/>
      <c r="CA84" s="55"/>
      <c r="CB84" s="2" t="s">
        <v>295</v>
      </c>
      <c r="CC84" s="47"/>
    </row>
    <row r="85" spans="1:81" s="6" customFormat="1" ht="22.5" x14ac:dyDescent="0.25">
      <c r="A85" s="37" t="s">
        <v>333</v>
      </c>
      <c r="B85" s="38" t="s">
        <v>279</v>
      </c>
      <c r="C85" s="278" t="s">
        <v>280</v>
      </c>
      <c r="D85" s="279"/>
      <c r="E85" s="280"/>
      <c r="F85" s="37" t="s">
        <v>51</v>
      </c>
      <c r="G85" s="39"/>
      <c r="H85" s="53">
        <v>4.5</v>
      </c>
      <c r="I85" s="41">
        <v>21415.33</v>
      </c>
      <c r="J85" s="41">
        <v>132548.82</v>
      </c>
      <c r="K85" s="41">
        <v>54027.21</v>
      </c>
      <c r="L85" s="41">
        <v>48505.25</v>
      </c>
      <c r="M85" s="41">
        <v>19091.080000000002</v>
      </c>
      <c r="N85" s="41">
        <v>10925.28</v>
      </c>
      <c r="O85" s="44">
        <v>94.55</v>
      </c>
      <c r="P85" s="44">
        <v>25.27</v>
      </c>
      <c r="BZ85" s="36"/>
      <c r="CA85" s="55"/>
      <c r="CB85" s="2" t="s">
        <v>280</v>
      </c>
      <c r="CC85" s="47"/>
    </row>
    <row r="86" spans="1:81" s="6" customFormat="1" ht="15" x14ac:dyDescent="0.25">
      <c r="A86" s="37" t="s">
        <v>334</v>
      </c>
      <c r="B86" s="38" t="s">
        <v>298</v>
      </c>
      <c r="C86" s="278" t="s">
        <v>299</v>
      </c>
      <c r="D86" s="279"/>
      <c r="E86" s="280"/>
      <c r="F86" s="37" t="s">
        <v>82</v>
      </c>
      <c r="G86" s="39"/>
      <c r="H86" s="40">
        <v>27</v>
      </c>
      <c r="I86" s="41">
        <v>2179.08</v>
      </c>
      <c r="J86" s="41">
        <v>78465.820000000007</v>
      </c>
      <c r="K86" s="41">
        <v>37028.980000000003</v>
      </c>
      <c r="L86" s="41">
        <v>18720.09</v>
      </c>
      <c r="M86" s="41">
        <v>9722.07</v>
      </c>
      <c r="N86" s="41">
        <v>12994.68</v>
      </c>
      <c r="O86" s="44">
        <v>65.77</v>
      </c>
      <c r="P86" s="44">
        <v>13.93</v>
      </c>
      <c r="BZ86" s="36"/>
      <c r="CA86" s="55"/>
      <c r="CB86" s="2" t="s">
        <v>299</v>
      </c>
      <c r="CC86" s="47"/>
    </row>
    <row r="87" spans="1:81" s="6" customFormat="1" ht="22.5" x14ac:dyDescent="0.25">
      <c r="A87" s="37" t="s">
        <v>335</v>
      </c>
      <c r="B87" s="38" t="s">
        <v>336</v>
      </c>
      <c r="C87" s="278" t="s">
        <v>337</v>
      </c>
      <c r="D87" s="279"/>
      <c r="E87" s="280"/>
      <c r="F87" s="37" t="s">
        <v>82</v>
      </c>
      <c r="G87" s="39"/>
      <c r="H87" s="40">
        <v>9</v>
      </c>
      <c r="I87" s="41">
        <v>371282.04</v>
      </c>
      <c r="J87" s="41">
        <v>3341538.36</v>
      </c>
      <c r="K87" s="42"/>
      <c r="L87" s="42"/>
      <c r="M87" s="42"/>
      <c r="N87" s="41">
        <v>3341538.36</v>
      </c>
      <c r="O87" s="43">
        <v>0</v>
      </c>
      <c r="P87" s="43">
        <v>0</v>
      </c>
      <c r="BZ87" s="36"/>
      <c r="CA87" s="55"/>
      <c r="CB87" s="2" t="s">
        <v>337</v>
      </c>
      <c r="CC87" s="47"/>
    </row>
    <row r="88" spans="1:81" s="6" customFormat="1" ht="15" x14ac:dyDescent="0.25">
      <c r="A88" s="281" t="s">
        <v>338</v>
      </c>
      <c r="B88" s="282"/>
      <c r="C88" s="282"/>
      <c r="D88" s="282"/>
      <c r="E88" s="282"/>
      <c r="F88" s="282"/>
      <c r="G88" s="282"/>
      <c r="H88" s="282"/>
      <c r="I88" s="283"/>
      <c r="J88" s="46"/>
      <c r="K88" s="46"/>
      <c r="L88" s="46"/>
      <c r="M88" s="46"/>
      <c r="N88" s="46"/>
      <c r="O88" s="62">
        <v>1220.97</v>
      </c>
      <c r="P88" s="49">
        <v>235.584</v>
      </c>
      <c r="BZ88" s="36"/>
      <c r="CA88" s="55"/>
      <c r="CC88" s="47" t="s">
        <v>338</v>
      </c>
    </row>
    <row r="89" spans="1:81" s="6" customFormat="1" ht="15" x14ac:dyDescent="0.25">
      <c r="A89" s="277" t="s">
        <v>339</v>
      </c>
      <c r="B89" s="277"/>
      <c r="C89" s="277"/>
      <c r="D89" s="277"/>
      <c r="E89" s="277"/>
      <c r="F89" s="277"/>
      <c r="G89" s="277"/>
      <c r="H89" s="277"/>
      <c r="I89" s="277"/>
      <c r="J89" s="277"/>
      <c r="K89" s="277"/>
      <c r="L89" s="277"/>
      <c r="M89" s="277"/>
      <c r="N89" s="277"/>
      <c r="O89" s="277"/>
      <c r="P89" s="277"/>
      <c r="BZ89" s="36" t="s">
        <v>339</v>
      </c>
      <c r="CA89" s="55"/>
      <c r="CC89" s="47"/>
    </row>
    <row r="90" spans="1:81" s="6" customFormat="1" ht="22.5" x14ac:dyDescent="0.25">
      <c r="A90" s="37" t="s">
        <v>340</v>
      </c>
      <c r="B90" s="38" t="s">
        <v>341</v>
      </c>
      <c r="C90" s="278" t="s">
        <v>342</v>
      </c>
      <c r="D90" s="279"/>
      <c r="E90" s="280"/>
      <c r="F90" s="37" t="s">
        <v>82</v>
      </c>
      <c r="G90" s="39"/>
      <c r="H90" s="40">
        <v>5</v>
      </c>
      <c r="I90" s="41">
        <v>126060.39</v>
      </c>
      <c r="J90" s="41">
        <v>1011734.46</v>
      </c>
      <c r="K90" s="41">
        <v>639816.75</v>
      </c>
      <c r="L90" s="41">
        <v>232255.33</v>
      </c>
      <c r="M90" s="41">
        <v>82211.03</v>
      </c>
      <c r="N90" s="41">
        <v>57451.35</v>
      </c>
      <c r="O90" s="45">
        <v>1162.5</v>
      </c>
      <c r="P90" s="44">
        <v>108.75</v>
      </c>
      <c r="BZ90" s="36"/>
      <c r="CA90" s="55"/>
      <c r="CB90" s="2" t="s">
        <v>342</v>
      </c>
      <c r="CC90" s="47"/>
    </row>
    <row r="91" spans="1:81" s="6" customFormat="1" ht="22.5" x14ac:dyDescent="0.25">
      <c r="A91" s="37" t="s">
        <v>343</v>
      </c>
      <c r="B91" s="38" t="s">
        <v>344</v>
      </c>
      <c r="C91" s="278" t="s">
        <v>345</v>
      </c>
      <c r="D91" s="279"/>
      <c r="E91" s="280"/>
      <c r="F91" s="37" t="s">
        <v>82</v>
      </c>
      <c r="G91" s="39"/>
      <c r="H91" s="40">
        <v>3</v>
      </c>
      <c r="I91" s="41">
        <v>100391.46</v>
      </c>
      <c r="J91" s="41">
        <v>473339.57</v>
      </c>
      <c r="K91" s="41">
        <v>326925.71999999997</v>
      </c>
      <c r="L91" s="41">
        <v>81897.02</v>
      </c>
      <c r="M91" s="41">
        <v>31531.919999999998</v>
      </c>
      <c r="N91" s="41">
        <v>32984.910000000003</v>
      </c>
      <c r="O91" s="43">
        <v>594</v>
      </c>
      <c r="P91" s="44">
        <v>43.65</v>
      </c>
      <c r="BZ91" s="36"/>
      <c r="CA91" s="55"/>
      <c r="CB91" s="2" t="s">
        <v>345</v>
      </c>
      <c r="CC91" s="47"/>
    </row>
    <row r="92" spans="1:81" s="6" customFormat="1" ht="33.75" x14ac:dyDescent="0.25">
      <c r="A92" s="37" t="s">
        <v>346</v>
      </c>
      <c r="B92" s="38" t="s">
        <v>347</v>
      </c>
      <c r="C92" s="278" t="s">
        <v>348</v>
      </c>
      <c r="D92" s="279"/>
      <c r="E92" s="280"/>
      <c r="F92" s="37" t="s">
        <v>82</v>
      </c>
      <c r="G92" s="39"/>
      <c r="H92" s="40">
        <v>4</v>
      </c>
      <c r="I92" s="41">
        <v>150829.57</v>
      </c>
      <c r="J92" s="41">
        <v>973355.04</v>
      </c>
      <c r="K92" s="41">
        <v>621540.96</v>
      </c>
      <c r="L92" s="41">
        <v>224731.85</v>
      </c>
      <c r="M92" s="41">
        <v>79658.67</v>
      </c>
      <c r="N92" s="41">
        <v>47423.56</v>
      </c>
      <c r="O92" s="43">
        <v>1104</v>
      </c>
      <c r="P92" s="43">
        <v>105</v>
      </c>
      <c r="BZ92" s="36"/>
      <c r="CA92" s="55"/>
      <c r="CB92" s="2" t="s">
        <v>348</v>
      </c>
      <c r="CC92" s="47"/>
    </row>
    <row r="93" spans="1:81" s="6" customFormat="1" ht="22.5" x14ac:dyDescent="0.25">
      <c r="A93" s="37" t="s">
        <v>349</v>
      </c>
      <c r="B93" s="38" t="s">
        <v>350</v>
      </c>
      <c r="C93" s="278" t="s">
        <v>351</v>
      </c>
      <c r="D93" s="279"/>
      <c r="E93" s="280"/>
      <c r="F93" s="37" t="s">
        <v>82</v>
      </c>
      <c r="G93" s="39"/>
      <c r="H93" s="40">
        <v>23</v>
      </c>
      <c r="I93" s="41">
        <v>31611.25</v>
      </c>
      <c r="J93" s="41">
        <v>1064781.22</v>
      </c>
      <c r="K93" s="41">
        <v>767119.64</v>
      </c>
      <c r="L93" s="41">
        <v>92266.21</v>
      </c>
      <c r="M93" s="41">
        <v>41031.94</v>
      </c>
      <c r="N93" s="41">
        <v>164363.43</v>
      </c>
      <c r="O93" s="45">
        <v>1393.8</v>
      </c>
      <c r="P93" s="44">
        <v>59.34</v>
      </c>
      <c r="BZ93" s="36"/>
      <c r="CA93" s="55"/>
      <c r="CB93" s="2" t="s">
        <v>351</v>
      </c>
      <c r="CC93" s="47"/>
    </row>
    <row r="94" spans="1:81" s="6" customFormat="1" ht="45" x14ac:dyDescent="0.25">
      <c r="A94" s="37" t="s">
        <v>352</v>
      </c>
      <c r="B94" s="38" t="s">
        <v>353</v>
      </c>
      <c r="C94" s="278" t="s">
        <v>354</v>
      </c>
      <c r="D94" s="279"/>
      <c r="E94" s="280"/>
      <c r="F94" s="37" t="s">
        <v>162</v>
      </c>
      <c r="G94" s="39"/>
      <c r="H94" s="56">
        <v>0.52</v>
      </c>
      <c r="I94" s="41">
        <v>45971.02</v>
      </c>
      <c r="J94" s="41">
        <v>29540.05</v>
      </c>
      <c r="K94" s="41">
        <v>25556.77</v>
      </c>
      <c r="L94" s="41">
        <v>1372.86</v>
      </c>
      <c r="M94" s="44">
        <v>720.91</v>
      </c>
      <c r="N94" s="41">
        <v>1889.51</v>
      </c>
      <c r="O94" s="44">
        <v>44.08</v>
      </c>
      <c r="P94" s="44">
        <v>1.0900000000000001</v>
      </c>
      <c r="BZ94" s="36"/>
      <c r="CA94" s="55"/>
      <c r="CB94" s="2" t="s">
        <v>354</v>
      </c>
      <c r="CC94" s="47"/>
    </row>
    <row r="95" spans="1:81" s="6" customFormat="1" ht="15" x14ac:dyDescent="0.25">
      <c r="A95" s="37" t="s">
        <v>355</v>
      </c>
      <c r="B95" s="38" t="s">
        <v>356</v>
      </c>
      <c r="C95" s="278" t="s">
        <v>357</v>
      </c>
      <c r="D95" s="279"/>
      <c r="E95" s="280"/>
      <c r="F95" s="37" t="s">
        <v>82</v>
      </c>
      <c r="G95" s="39"/>
      <c r="H95" s="40">
        <v>11</v>
      </c>
      <c r="I95" s="41">
        <v>583.77</v>
      </c>
      <c r="J95" s="41">
        <v>7997.7</v>
      </c>
      <c r="K95" s="41">
        <v>7347.1</v>
      </c>
      <c r="L95" s="44">
        <v>331.04</v>
      </c>
      <c r="M95" s="44">
        <v>174.14</v>
      </c>
      <c r="N95" s="44">
        <v>145.41999999999999</v>
      </c>
      <c r="O95" s="44">
        <v>12.67</v>
      </c>
      <c r="P95" s="44">
        <v>0.26</v>
      </c>
      <c r="BZ95" s="36"/>
      <c r="CA95" s="55"/>
      <c r="CB95" s="2" t="s">
        <v>357</v>
      </c>
      <c r="CC95" s="47"/>
    </row>
    <row r="96" spans="1:81" s="6" customFormat="1" ht="22.5" x14ac:dyDescent="0.25">
      <c r="A96" s="37" t="s">
        <v>358</v>
      </c>
      <c r="B96" s="38" t="s">
        <v>359</v>
      </c>
      <c r="C96" s="278" t="s">
        <v>360</v>
      </c>
      <c r="D96" s="279"/>
      <c r="E96" s="280"/>
      <c r="F96" s="37" t="s">
        <v>51</v>
      </c>
      <c r="G96" s="39"/>
      <c r="H96" s="53">
        <v>1.6</v>
      </c>
      <c r="I96" s="41">
        <v>32099.87</v>
      </c>
      <c r="J96" s="41">
        <v>70455.839999999997</v>
      </c>
      <c r="K96" s="41">
        <v>31455.67</v>
      </c>
      <c r="L96" s="41">
        <v>28171.66</v>
      </c>
      <c r="M96" s="41">
        <v>8394.66</v>
      </c>
      <c r="N96" s="41">
        <v>2433.85</v>
      </c>
      <c r="O96" s="44">
        <v>57.15</v>
      </c>
      <c r="P96" s="44">
        <v>11.19</v>
      </c>
      <c r="BZ96" s="36"/>
      <c r="CA96" s="55"/>
      <c r="CB96" s="2" t="s">
        <v>360</v>
      </c>
      <c r="CC96" s="47"/>
    </row>
    <row r="97" spans="1:81" s="6" customFormat="1" ht="22.5" x14ac:dyDescent="0.25">
      <c r="A97" s="37" t="s">
        <v>361</v>
      </c>
      <c r="B97" s="38" t="s">
        <v>362</v>
      </c>
      <c r="C97" s="278" t="s">
        <v>363</v>
      </c>
      <c r="D97" s="279"/>
      <c r="E97" s="280"/>
      <c r="F97" s="37" t="s">
        <v>82</v>
      </c>
      <c r="G97" s="39"/>
      <c r="H97" s="40">
        <v>1</v>
      </c>
      <c r="I97" s="41">
        <v>24764731.82</v>
      </c>
      <c r="J97" s="41">
        <v>24764731.82</v>
      </c>
      <c r="K97" s="42"/>
      <c r="L97" s="42"/>
      <c r="M97" s="42"/>
      <c r="N97" s="42"/>
      <c r="O97" s="43">
        <v>0</v>
      </c>
      <c r="P97" s="43">
        <v>0</v>
      </c>
      <c r="BZ97" s="36"/>
      <c r="CA97" s="55"/>
      <c r="CB97" s="2" t="s">
        <v>363</v>
      </c>
      <c r="CC97" s="47"/>
    </row>
    <row r="98" spans="1:81" s="6" customFormat="1" ht="33.75" x14ac:dyDescent="0.25">
      <c r="A98" s="37" t="s">
        <v>364</v>
      </c>
      <c r="B98" s="38" t="s">
        <v>124</v>
      </c>
      <c r="C98" s="278" t="s">
        <v>125</v>
      </c>
      <c r="D98" s="279"/>
      <c r="E98" s="280"/>
      <c r="F98" s="37" t="s">
        <v>82</v>
      </c>
      <c r="G98" s="39"/>
      <c r="H98" s="40">
        <v>8</v>
      </c>
      <c r="I98" s="41">
        <v>1485.92</v>
      </c>
      <c r="J98" s="41">
        <v>16175.14</v>
      </c>
      <c r="K98" s="41">
        <v>11465.93</v>
      </c>
      <c r="L98" s="41">
        <v>2393.31</v>
      </c>
      <c r="M98" s="41">
        <v>1786.77</v>
      </c>
      <c r="N98" s="44">
        <v>529.13</v>
      </c>
      <c r="O98" s="44">
        <v>19.78</v>
      </c>
      <c r="P98" s="44">
        <v>2.98</v>
      </c>
      <c r="BZ98" s="36"/>
      <c r="CA98" s="55"/>
      <c r="CB98" s="2" t="s">
        <v>125</v>
      </c>
      <c r="CC98" s="47"/>
    </row>
    <row r="99" spans="1:81" s="6" customFormat="1" ht="22.5" x14ac:dyDescent="0.25">
      <c r="A99" s="37" t="s">
        <v>365</v>
      </c>
      <c r="B99" s="38" t="s">
        <v>366</v>
      </c>
      <c r="C99" s="278" t="s">
        <v>367</v>
      </c>
      <c r="D99" s="279"/>
      <c r="E99" s="280"/>
      <c r="F99" s="37" t="s">
        <v>82</v>
      </c>
      <c r="G99" s="39"/>
      <c r="H99" s="40">
        <v>1</v>
      </c>
      <c r="I99" s="41">
        <v>775635.71</v>
      </c>
      <c r="J99" s="41">
        <v>775635.71</v>
      </c>
      <c r="K99" s="42"/>
      <c r="L99" s="42"/>
      <c r="M99" s="42"/>
      <c r="N99" s="42"/>
      <c r="O99" s="43">
        <v>0</v>
      </c>
      <c r="P99" s="43">
        <v>0</v>
      </c>
      <c r="BZ99" s="36"/>
      <c r="CA99" s="55"/>
      <c r="CB99" s="2" t="s">
        <v>367</v>
      </c>
      <c r="CC99" s="47"/>
    </row>
    <row r="100" spans="1:81" s="6" customFormat="1" ht="22.5" x14ac:dyDescent="0.25">
      <c r="A100" s="37" t="s">
        <v>368</v>
      </c>
      <c r="B100" s="38" t="s">
        <v>369</v>
      </c>
      <c r="C100" s="278" t="s">
        <v>370</v>
      </c>
      <c r="D100" s="279"/>
      <c r="E100" s="280"/>
      <c r="F100" s="37" t="s">
        <v>82</v>
      </c>
      <c r="G100" s="39"/>
      <c r="H100" s="40">
        <v>1</v>
      </c>
      <c r="I100" s="41">
        <v>986296.67</v>
      </c>
      <c r="J100" s="41">
        <v>986296.67</v>
      </c>
      <c r="K100" s="42"/>
      <c r="L100" s="42"/>
      <c r="M100" s="42"/>
      <c r="N100" s="42"/>
      <c r="O100" s="43">
        <v>0</v>
      </c>
      <c r="P100" s="43">
        <v>0</v>
      </c>
      <c r="BZ100" s="36"/>
      <c r="CA100" s="55"/>
      <c r="CB100" s="2" t="s">
        <v>370</v>
      </c>
      <c r="CC100" s="47"/>
    </row>
    <row r="101" spans="1:81" s="6" customFormat="1" ht="22.5" x14ac:dyDescent="0.25">
      <c r="A101" s="37" t="s">
        <v>371</v>
      </c>
      <c r="B101" s="38" t="s">
        <v>372</v>
      </c>
      <c r="C101" s="278" t="s">
        <v>373</v>
      </c>
      <c r="D101" s="279"/>
      <c r="E101" s="280"/>
      <c r="F101" s="37" t="s">
        <v>82</v>
      </c>
      <c r="G101" s="39"/>
      <c r="H101" s="40">
        <v>1</v>
      </c>
      <c r="I101" s="41">
        <v>173224.6</v>
      </c>
      <c r="J101" s="41">
        <v>173224.6</v>
      </c>
      <c r="K101" s="42"/>
      <c r="L101" s="42"/>
      <c r="M101" s="42"/>
      <c r="N101" s="42"/>
      <c r="O101" s="43">
        <v>0</v>
      </c>
      <c r="P101" s="43">
        <v>0</v>
      </c>
      <c r="BZ101" s="36"/>
      <c r="CA101" s="55"/>
      <c r="CB101" s="2" t="s">
        <v>373</v>
      </c>
      <c r="CC101" s="47"/>
    </row>
    <row r="102" spans="1:81" s="6" customFormat="1" ht="22.5" x14ac:dyDescent="0.25">
      <c r="A102" s="37" t="s">
        <v>374</v>
      </c>
      <c r="B102" s="38" t="s">
        <v>375</v>
      </c>
      <c r="C102" s="278" t="s">
        <v>376</v>
      </c>
      <c r="D102" s="279"/>
      <c r="E102" s="280"/>
      <c r="F102" s="37" t="s">
        <v>82</v>
      </c>
      <c r="G102" s="39"/>
      <c r="H102" s="40">
        <v>1</v>
      </c>
      <c r="I102" s="41">
        <v>286577.08</v>
      </c>
      <c r="J102" s="41">
        <v>286577.08</v>
      </c>
      <c r="K102" s="42"/>
      <c r="L102" s="42"/>
      <c r="M102" s="42"/>
      <c r="N102" s="42"/>
      <c r="O102" s="43">
        <v>0</v>
      </c>
      <c r="P102" s="43">
        <v>0</v>
      </c>
      <c r="BZ102" s="36"/>
      <c r="CA102" s="55"/>
      <c r="CB102" s="2" t="s">
        <v>376</v>
      </c>
      <c r="CC102" s="47"/>
    </row>
    <row r="103" spans="1:81" s="6" customFormat="1" ht="22.5" x14ac:dyDescent="0.25">
      <c r="A103" s="37" t="s">
        <v>377</v>
      </c>
      <c r="B103" s="38" t="s">
        <v>378</v>
      </c>
      <c r="C103" s="278" t="s">
        <v>379</v>
      </c>
      <c r="D103" s="279"/>
      <c r="E103" s="280"/>
      <c r="F103" s="37" t="s">
        <v>82</v>
      </c>
      <c r="G103" s="39"/>
      <c r="H103" s="40">
        <v>1</v>
      </c>
      <c r="I103" s="41">
        <v>331790.48</v>
      </c>
      <c r="J103" s="41">
        <v>331790.48</v>
      </c>
      <c r="K103" s="42"/>
      <c r="L103" s="42"/>
      <c r="M103" s="42"/>
      <c r="N103" s="42"/>
      <c r="O103" s="43">
        <v>0</v>
      </c>
      <c r="P103" s="43">
        <v>0</v>
      </c>
      <c r="BZ103" s="36"/>
      <c r="CA103" s="55"/>
      <c r="CB103" s="2" t="s">
        <v>379</v>
      </c>
      <c r="CC103" s="47"/>
    </row>
    <row r="104" spans="1:81" s="6" customFormat="1" ht="22.5" x14ac:dyDescent="0.25">
      <c r="A104" s="37" t="s">
        <v>380</v>
      </c>
      <c r="B104" s="38" t="s">
        <v>381</v>
      </c>
      <c r="C104" s="278" t="s">
        <v>382</v>
      </c>
      <c r="D104" s="279"/>
      <c r="E104" s="280"/>
      <c r="F104" s="37" t="s">
        <v>82</v>
      </c>
      <c r="G104" s="39"/>
      <c r="H104" s="40">
        <v>1</v>
      </c>
      <c r="I104" s="41">
        <v>170147.55</v>
      </c>
      <c r="J104" s="41">
        <v>170147.55</v>
      </c>
      <c r="K104" s="42"/>
      <c r="L104" s="42"/>
      <c r="M104" s="42"/>
      <c r="N104" s="42"/>
      <c r="O104" s="43">
        <v>0</v>
      </c>
      <c r="P104" s="43">
        <v>0</v>
      </c>
      <c r="BZ104" s="36"/>
      <c r="CA104" s="55"/>
      <c r="CB104" s="2" t="s">
        <v>382</v>
      </c>
      <c r="CC104" s="47"/>
    </row>
    <row r="105" spans="1:81" s="6" customFormat="1" ht="22.5" x14ac:dyDescent="0.25">
      <c r="A105" s="37" t="s">
        <v>383</v>
      </c>
      <c r="B105" s="38" t="s">
        <v>384</v>
      </c>
      <c r="C105" s="278" t="s">
        <v>385</v>
      </c>
      <c r="D105" s="279"/>
      <c r="E105" s="280"/>
      <c r="F105" s="37" t="s">
        <v>82</v>
      </c>
      <c r="G105" s="39"/>
      <c r="H105" s="40">
        <v>1</v>
      </c>
      <c r="I105" s="41">
        <v>56643.93</v>
      </c>
      <c r="J105" s="41">
        <v>56643.93</v>
      </c>
      <c r="K105" s="42"/>
      <c r="L105" s="42"/>
      <c r="M105" s="42"/>
      <c r="N105" s="42"/>
      <c r="O105" s="43">
        <v>0</v>
      </c>
      <c r="P105" s="43">
        <v>0</v>
      </c>
      <c r="BZ105" s="36"/>
      <c r="CA105" s="55"/>
      <c r="CB105" s="2" t="s">
        <v>385</v>
      </c>
      <c r="CC105" s="47"/>
    </row>
    <row r="106" spans="1:81" s="6" customFormat="1" ht="22.5" x14ac:dyDescent="0.25">
      <c r="A106" s="37" t="s">
        <v>386</v>
      </c>
      <c r="B106" s="38" t="s">
        <v>387</v>
      </c>
      <c r="C106" s="278" t="s">
        <v>388</v>
      </c>
      <c r="D106" s="279"/>
      <c r="E106" s="280"/>
      <c r="F106" s="37" t="s">
        <v>82</v>
      </c>
      <c r="G106" s="39"/>
      <c r="H106" s="40">
        <v>1</v>
      </c>
      <c r="I106" s="41">
        <v>184141.81</v>
      </c>
      <c r="J106" s="41">
        <v>184141.81</v>
      </c>
      <c r="K106" s="42"/>
      <c r="L106" s="42"/>
      <c r="M106" s="42"/>
      <c r="N106" s="42"/>
      <c r="O106" s="43">
        <v>0</v>
      </c>
      <c r="P106" s="43">
        <v>0</v>
      </c>
      <c r="BZ106" s="36"/>
      <c r="CA106" s="55"/>
      <c r="CB106" s="2" t="s">
        <v>388</v>
      </c>
      <c r="CC106" s="47"/>
    </row>
    <row r="107" spans="1:81" s="6" customFormat="1" ht="33.75" x14ac:dyDescent="0.25">
      <c r="A107" s="37" t="s">
        <v>389</v>
      </c>
      <c r="B107" s="38" t="s">
        <v>114</v>
      </c>
      <c r="C107" s="278" t="s">
        <v>115</v>
      </c>
      <c r="D107" s="279"/>
      <c r="E107" s="280"/>
      <c r="F107" s="37" t="s">
        <v>82</v>
      </c>
      <c r="G107" s="39"/>
      <c r="H107" s="40">
        <v>30</v>
      </c>
      <c r="I107" s="41">
        <v>27814.6</v>
      </c>
      <c r="J107" s="41">
        <v>1411689.97</v>
      </c>
      <c r="K107" s="41">
        <v>583708.03</v>
      </c>
      <c r="L107" s="41">
        <v>312610.90000000002</v>
      </c>
      <c r="M107" s="41">
        <v>418136.7</v>
      </c>
      <c r="N107" s="41">
        <v>97234.34</v>
      </c>
      <c r="O107" s="45">
        <v>1036.8</v>
      </c>
      <c r="P107" s="44">
        <v>768.96</v>
      </c>
      <c r="BZ107" s="36"/>
      <c r="CA107" s="55"/>
      <c r="CB107" s="2" t="s">
        <v>115</v>
      </c>
      <c r="CC107" s="47"/>
    </row>
    <row r="108" spans="1:81" s="6" customFormat="1" ht="15" x14ac:dyDescent="0.25">
      <c r="A108" s="37" t="s">
        <v>390</v>
      </c>
      <c r="B108" s="38" t="s">
        <v>391</v>
      </c>
      <c r="C108" s="278" t="s">
        <v>392</v>
      </c>
      <c r="D108" s="279"/>
      <c r="E108" s="280"/>
      <c r="F108" s="37" t="s">
        <v>82</v>
      </c>
      <c r="G108" s="39"/>
      <c r="H108" s="40">
        <v>30</v>
      </c>
      <c r="I108" s="41">
        <v>7805.22</v>
      </c>
      <c r="J108" s="41">
        <v>306125.27</v>
      </c>
      <c r="K108" s="41">
        <v>187881.02</v>
      </c>
      <c r="L108" s="41">
        <v>54171.51</v>
      </c>
      <c r="M108" s="41">
        <v>28495.58</v>
      </c>
      <c r="N108" s="41">
        <v>35577.160000000003</v>
      </c>
      <c r="O108" s="44">
        <v>333.72</v>
      </c>
      <c r="P108" s="45">
        <v>43.2</v>
      </c>
      <c r="BZ108" s="36"/>
      <c r="CA108" s="55"/>
      <c r="CB108" s="2" t="s">
        <v>392</v>
      </c>
      <c r="CC108" s="47"/>
    </row>
    <row r="109" spans="1:81" s="6" customFormat="1" ht="78.75" x14ac:dyDescent="0.25">
      <c r="A109" s="37" t="s">
        <v>393</v>
      </c>
      <c r="B109" s="38" t="s">
        <v>394</v>
      </c>
      <c r="C109" s="278" t="s">
        <v>395</v>
      </c>
      <c r="D109" s="279"/>
      <c r="E109" s="280"/>
      <c r="F109" s="37" t="s">
        <v>82</v>
      </c>
      <c r="G109" s="39"/>
      <c r="H109" s="40">
        <v>1</v>
      </c>
      <c r="I109" s="41">
        <v>69912338.120000005</v>
      </c>
      <c r="J109" s="41">
        <v>69912338.120000005</v>
      </c>
      <c r="K109" s="42"/>
      <c r="L109" s="42"/>
      <c r="M109" s="42"/>
      <c r="N109" s="42"/>
      <c r="O109" s="43">
        <v>0</v>
      </c>
      <c r="P109" s="43">
        <v>0</v>
      </c>
      <c r="BZ109" s="36"/>
      <c r="CA109" s="55"/>
      <c r="CB109" s="2" t="s">
        <v>395</v>
      </c>
      <c r="CC109" s="47"/>
    </row>
    <row r="110" spans="1:81" s="6" customFormat="1" ht="90" x14ac:dyDescent="0.25">
      <c r="A110" s="37" t="s">
        <v>396</v>
      </c>
      <c r="B110" s="38" t="s">
        <v>397</v>
      </c>
      <c r="C110" s="278" t="s">
        <v>398</v>
      </c>
      <c r="D110" s="279"/>
      <c r="E110" s="280"/>
      <c r="F110" s="37" t="s">
        <v>82</v>
      </c>
      <c r="G110" s="39"/>
      <c r="H110" s="40">
        <v>1</v>
      </c>
      <c r="I110" s="41">
        <v>4697261.47</v>
      </c>
      <c r="J110" s="41">
        <v>4697261.47</v>
      </c>
      <c r="K110" s="42"/>
      <c r="L110" s="42"/>
      <c r="M110" s="42"/>
      <c r="N110" s="42"/>
      <c r="O110" s="43">
        <v>0</v>
      </c>
      <c r="P110" s="43">
        <v>0</v>
      </c>
      <c r="BZ110" s="36"/>
      <c r="CA110" s="55"/>
      <c r="CB110" s="2" t="s">
        <v>398</v>
      </c>
      <c r="CC110" s="47"/>
    </row>
    <row r="111" spans="1:81" s="6" customFormat="1" ht="22.5" x14ac:dyDescent="0.25">
      <c r="A111" s="37" t="s">
        <v>399</v>
      </c>
      <c r="B111" s="38" t="s">
        <v>400</v>
      </c>
      <c r="C111" s="278" t="s">
        <v>401</v>
      </c>
      <c r="D111" s="279"/>
      <c r="E111" s="280"/>
      <c r="F111" s="37" t="s">
        <v>82</v>
      </c>
      <c r="G111" s="39"/>
      <c r="H111" s="40">
        <v>1</v>
      </c>
      <c r="I111" s="41">
        <v>3090329.51</v>
      </c>
      <c r="J111" s="41">
        <v>3090329.51</v>
      </c>
      <c r="K111" s="42"/>
      <c r="L111" s="42"/>
      <c r="M111" s="42"/>
      <c r="N111" s="42"/>
      <c r="O111" s="43">
        <v>0</v>
      </c>
      <c r="P111" s="43">
        <v>0</v>
      </c>
      <c r="BZ111" s="36"/>
      <c r="CA111" s="55"/>
      <c r="CB111" s="2" t="s">
        <v>401</v>
      </c>
      <c r="CC111" s="47"/>
    </row>
    <row r="112" spans="1:81" s="6" customFormat="1" ht="22.5" x14ac:dyDescent="0.25">
      <c r="A112" s="37" t="s">
        <v>402</v>
      </c>
      <c r="B112" s="38" t="s">
        <v>403</v>
      </c>
      <c r="C112" s="278" t="s">
        <v>404</v>
      </c>
      <c r="D112" s="279"/>
      <c r="E112" s="280"/>
      <c r="F112" s="37" t="s">
        <v>82</v>
      </c>
      <c r="G112" s="39"/>
      <c r="H112" s="40">
        <v>1</v>
      </c>
      <c r="I112" s="41">
        <v>569387.06999999995</v>
      </c>
      <c r="J112" s="41">
        <v>569387.06999999995</v>
      </c>
      <c r="K112" s="42"/>
      <c r="L112" s="42"/>
      <c r="M112" s="42"/>
      <c r="N112" s="42"/>
      <c r="O112" s="43">
        <v>0</v>
      </c>
      <c r="P112" s="43">
        <v>0</v>
      </c>
      <c r="BZ112" s="36"/>
      <c r="CA112" s="55"/>
      <c r="CB112" s="2" t="s">
        <v>404</v>
      </c>
      <c r="CC112" s="47"/>
    </row>
    <row r="113" spans="1:81" s="6" customFormat="1" ht="15" x14ac:dyDescent="0.25">
      <c r="A113" s="281" t="s">
        <v>405</v>
      </c>
      <c r="B113" s="282"/>
      <c r="C113" s="282"/>
      <c r="D113" s="282"/>
      <c r="E113" s="282"/>
      <c r="F113" s="282"/>
      <c r="G113" s="282"/>
      <c r="H113" s="282"/>
      <c r="I113" s="283"/>
      <c r="J113" s="46"/>
      <c r="K113" s="46"/>
      <c r="L113" s="46"/>
      <c r="M113" s="46"/>
      <c r="N113" s="46"/>
      <c r="O113" s="61">
        <v>5758.5</v>
      </c>
      <c r="P113" s="60">
        <v>1144.4256</v>
      </c>
      <c r="BZ113" s="36"/>
      <c r="CA113" s="55"/>
      <c r="CC113" s="47" t="s">
        <v>405</v>
      </c>
    </row>
    <row r="114" spans="1:81" s="6" customFormat="1" ht="15" x14ac:dyDescent="0.25">
      <c r="A114" s="277" t="s">
        <v>406</v>
      </c>
      <c r="B114" s="277"/>
      <c r="C114" s="277"/>
      <c r="D114" s="277"/>
      <c r="E114" s="277"/>
      <c r="F114" s="277"/>
      <c r="G114" s="277"/>
      <c r="H114" s="277"/>
      <c r="I114" s="277"/>
      <c r="J114" s="277"/>
      <c r="K114" s="277"/>
      <c r="L114" s="277"/>
      <c r="M114" s="277"/>
      <c r="N114" s="277"/>
      <c r="O114" s="277"/>
      <c r="P114" s="277"/>
      <c r="BZ114" s="36" t="s">
        <v>406</v>
      </c>
      <c r="CA114" s="55"/>
      <c r="CC114" s="47"/>
    </row>
    <row r="115" spans="1:81" s="6" customFormat="1" ht="22.5" x14ac:dyDescent="0.25">
      <c r="A115" s="37" t="s">
        <v>407</v>
      </c>
      <c r="B115" s="38" t="s">
        <v>341</v>
      </c>
      <c r="C115" s="278" t="s">
        <v>342</v>
      </c>
      <c r="D115" s="279"/>
      <c r="E115" s="280"/>
      <c r="F115" s="37" t="s">
        <v>82</v>
      </c>
      <c r="G115" s="39"/>
      <c r="H115" s="40">
        <v>15</v>
      </c>
      <c r="I115" s="41">
        <v>126060.39</v>
      </c>
      <c r="J115" s="41">
        <v>2462633.5</v>
      </c>
      <c r="K115" s="41">
        <v>1535560.2</v>
      </c>
      <c r="L115" s="41">
        <v>557412.81000000006</v>
      </c>
      <c r="M115" s="41">
        <v>197306.46</v>
      </c>
      <c r="N115" s="41">
        <v>172354.03</v>
      </c>
      <c r="O115" s="43">
        <v>2790</v>
      </c>
      <c r="P115" s="43">
        <v>261</v>
      </c>
      <c r="BZ115" s="36"/>
      <c r="CA115" s="55"/>
      <c r="CB115" s="2" t="s">
        <v>342</v>
      </c>
      <c r="CC115" s="47"/>
    </row>
    <row r="116" spans="1:81" s="6" customFormat="1" ht="22.5" x14ac:dyDescent="0.25">
      <c r="A116" s="37" t="s">
        <v>408</v>
      </c>
      <c r="B116" s="38" t="s">
        <v>409</v>
      </c>
      <c r="C116" s="278" t="s">
        <v>363</v>
      </c>
      <c r="D116" s="279"/>
      <c r="E116" s="280"/>
      <c r="F116" s="37" t="s">
        <v>82</v>
      </c>
      <c r="G116" s="39"/>
      <c r="H116" s="40">
        <v>1</v>
      </c>
      <c r="I116" s="41">
        <v>22500609.149999999</v>
      </c>
      <c r="J116" s="41">
        <v>22500609.149999999</v>
      </c>
      <c r="K116" s="42"/>
      <c r="L116" s="42"/>
      <c r="M116" s="42"/>
      <c r="N116" s="42"/>
      <c r="O116" s="43">
        <v>0</v>
      </c>
      <c r="P116" s="43">
        <v>0</v>
      </c>
      <c r="BZ116" s="36"/>
      <c r="CA116" s="55"/>
      <c r="CB116" s="2" t="s">
        <v>363</v>
      </c>
      <c r="CC116" s="47"/>
    </row>
    <row r="117" spans="1:81" s="6" customFormat="1" ht="33.75" x14ac:dyDescent="0.25">
      <c r="A117" s="37" t="s">
        <v>410</v>
      </c>
      <c r="B117" s="38" t="s">
        <v>124</v>
      </c>
      <c r="C117" s="278" t="s">
        <v>125</v>
      </c>
      <c r="D117" s="279"/>
      <c r="E117" s="280"/>
      <c r="F117" s="37" t="s">
        <v>82</v>
      </c>
      <c r="G117" s="39"/>
      <c r="H117" s="40">
        <v>7</v>
      </c>
      <c r="I117" s="41">
        <v>1485.92</v>
      </c>
      <c r="J117" s="41">
        <v>14153.24</v>
      </c>
      <c r="K117" s="41">
        <v>10032.69</v>
      </c>
      <c r="L117" s="41">
        <v>2094.14</v>
      </c>
      <c r="M117" s="41">
        <v>1563.43</v>
      </c>
      <c r="N117" s="44">
        <v>462.98</v>
      </c>
      <c r="O117" s="45">
        <v>17.3</v>
      </c>
      <c r="P117" s="45">
        <v>2.6</v>
      </c>
      <c r="BZ117" s="36"/>
      <c r="CA117" s="55"/>
      <c r="CB117" s="2" t="s">
        <v>125</v>
      </c>
      <c r="CC117" s="47"/>
    </row>
    <row r="118" spans="1:81" s="6" customFormat="1" ht="22.5" x14ac:dyDescent="0.25">
      <c r="A118" s="37" t="s">
        <v>411</v>
      </c>
      <c r="B118" s="38" t="s">
        <v>412</v>
      </c>
      <c r="C118" s="278" t="s">
        <v>367</v>
      </c>
      <c r="D118" s="279"/>
      <c r="E118" s="280"/>
      <c r="F118" s="37" t="s">
        <v>82</v>
      </c>
      <c r="G118" s="39"/>
      <c r="H118" s="40">
        <v>1</v>
      </c>
      <c r="I118" s="41">
        <v>887413.19</v>
      </c>
      <c r="J118" s="41">
        <v>887413.19</v>
      </c>
      <c r="K118" s="42"/>
      <c r="L118" s="42"/>
      <c r="M118" s="42"/>
      <c r="N118" s="42"/>
      <c r="O118" s="43">
        <v>0</v>
      </c>
      <c r="P118" s="43">
        <v>0</v>
      </c>
      <c r="BZ118" s="36"/>
      <c r="CA118" s="55"/>
      <c r="CB118" s="2" t="s">
        <v>367</v>
      </c>
      <c r="CC118" s="47"/>
    </row>
    <row r="119" spans="1:81" s="6" customFormat="1" ht="22.5" x14ac:dyDescent="0.25">
      <c r="A119" s="37" t="s">
        <v>413</v>
      </c>
      <c r="B119" s="38" t="s">
        <v>414</v>
      </c>
      <c r="C119" s="278" t="s">
        <v>379</v>
      </c>
      <c r="D119" s="279"/>
      <c r="E119" s="280"/>
      <c r="F119" s="37" t="s">
        <v>82</v>
      </c>
      <c r="G119" s="39"/>
      <c r="H119" s="40">
        <v>1</v>
      </c>
      <c r="I119" s="41">
        <v>331790.48</v>
      </c>
      <c r="J119" s="41">
        <v>331790.48</v>
      </c>
      <c r="K119" s="42"/>
      <c r="L119" s="42"/>
      <c r="M119" s="42"/>
      <c r="N119" s="42"/>
      <c r="O119" s="43">
        <v>0</v>
      </c>
      <c r="P119" s="43">
        <v>0</v>
      </c>
      <c r="BZ119" s="36"/>
      <c r="CA119" s="55"/>
      <c r="CB119" s="2" t="s">
        <v>379</v>
      </c>
      <c r="CC119" s="47"/>
    </row>
    <row r="120" spans="1:81" s="6" customFormat="1" ht="22.5" x14ac:dyDescent="0.25">
      <c r="A120" s="37" t="s">
        <v>415</v>
      </c>
      <c r="B120" s="38" t="s">
        <v>416</v>
      </c>
      <c r="C120" s="278" t="s">
        <v>376</v>
      </c>
      <c r="D120" s="279"/>
      <c r="E120" s="280"/>
      <c r="F120" s="37" t="s">
        <v>82</v>
      </c>
      <c r="G120" s="39"/>
      <c r="H120" s="40">
        <v>1</v>
      </c>
      <c r="I120" s="41">
        <v>286577.08</v>
      </c>
      <c r="J120" s="41">
        <v>286577.08</v>
      </c>
      <c r="K120" s="42"/>
      <c r="L120" s="42"/>
      <c r="M120" s="42"/>
      <c r="N120" s="42"/>
      <c r="O120" s="43">
        <v>0</v>
      </c>
      <c r="P120" s="43">
        <v>0</v>
      </c>
      <c r="BZ120" s="36"/>
      <c r="CA120" s="55"/>
      <c r="CB120" s="2" t="s">
        <v>376</v>
      </c>
      <c r="CC120" s="47"/>
    </row>
    <row r="121" spans="1:81" s="6" customFormat="1" ht="22.5" x14ac:dyDescent="0.25">
      <c r="A121" s="37" t="s">
        <v>417</v>
      </c>
      <c r="B121" s="38" t="s">
        <v>418</v>
      </c>
      <c r="C121" s="278" t="s">
        <v>385</v>
      </c>
      <c r="D121" s="279"/>
      <c r="E121" s="280"/>
      <c r="F121" s="37" t="s">
        <v>82</v>
      </c>
      <c r="G121" s="39"/>
      <c r="H121" s="40">
        <v>1</v>
      </c>
      <c r="I121" s="41">
        <v>56643.93</v>
      </c>
      <c r="J121" s="41">
        <v>56643.93</v>
      </c>
      <c r="K121" s="42"/>
      <c r="L121" s="42"/>
      <c r="M121" s="42"/>
      <c r="N121" s="42"/>
      <c r="O121" s="43">
        <v>0</v>
      </c>
      <c r="P121" s="43">
        <v>0</v>
      </c>
      <c r="BZ121" s="36"/>
      <c r="CA121" s="55"/>
      <c r="CB121" s="2" t="s">
        <v>385</v>
      </c>
      <c r="CC121" s="47"/>
    </row>
    <row r="122" spans="1:81" s="6" customFormat="1" ht="22.5" x14ac:dyDescent="0.25">
      <c r="A122" s="37" t="s">
        <v>419</v>
      </c>
      <c r="B122" s="38" t="s">
        <v>420</v>
      </c>
      <c r="C122" s="278" t="s">
        <v>421</v>
      </c>
      <c r="D122" s="279"/>
      <c r="E122" s="280"/>
      <c r="F122" s="37" t="s">
        <v>82</v>
      </c>
      <c r="G122" s="39"/>
      <c r="H122" s="40">
        <v>1</v>
      </c>
      <c r="I122" s="41">
        <v>165318.29999999999</v>
      </c>
      <c r="J122" s="41">
        <v>165318.29999999999</v>
      </c>
      <c r="K122" s="42"/>
      <c r="L122" s="42"/>
      <c r="M122" s="42"/>
      <c r="N122" s="42"/>
      <c r="O122" s="43">
        <v>0</v>
      </c>
      <c r="P122" s="43">
        <v>0</v>
      </c>
      <c r="BZ122" s="36"/>
      <c r="CA122" s="55"/>
      <c r="CB122" s="2" t="s">
        <v>421</v>
      </c>
      <c r="CC122" s="47"/>
    </row>
    <row r="123" spans="1:81" s="6" customFormat="1" ht="22.5" x14ac:dyDescent="0.25">
      <c r="A123" s="37" t="s">
        <v>422</v>
      </c>
      <c r="B123" s="38" t="s">
        <v>423</v>
      </c>
      <c r="C123" s="278" t="s">
        <v>424</v>
      </c>
      <c r="D123" s="279"/>
      <c r="E123" s="280"/>
      <c r="F123" s="37" t="s">
        <v>82</v>
      </c>
      <c r="G123" s="39"/>
      <c r="H123" s="40">
        <v>1</v>
      </c>
      <c r="I123" s="41">
        <v>122490.85</v>
      </c>
      <c r="J123" s="41">
        <v>122490.85</v>
      </c>
      <c r="K123" s="42"/>
      <c r="L123" s="42"/>
      <c r="M123" s="42"/>
      <c r="N123" s="42"/>
      <c r="O123" s="43">
        <v>0</v>
      </c>
      <c r="P123" s="43">
        <v>0</v>
      </c>
      <c r="BZ123" s="36"/>
      <c r="CA123" s="55"/>
      <c r="CB123" s="2" t="s">
        <v>424</v>
      </c>
      <c r="CC123" s="47"/>
    </row>
    <row r="124" spans="1:81" s="6" customFormat="1" ht="22.5" x14ac:dyDescent="0.25">
      <c r="A124" s="37" t="s">
        <v>425</v>
      </c>
      <c r="B124" s="38" t="s">
        <v>426</v>
      </c>
      <c r="C124" s="278" t="s">
        <v>427</v>
      </c>
      <c r="D124" s="279"/>
      <c r="E124" s="280"/>
      <c r="F124" s="37" t="s">
        <v>82</v>
      </c>
      <c r="G124" s="39"/>
      <c r="H124" s="40">
        <v>1</v>
      </c>
      <c r="I124" s="41">
        <v>184141.81</v>
      </c>
      <c r="J124" s="41">
        <v>184141.81</v>
      </c>
      <c r="K124" s="42"/>
      <c r="L124" s="42"/>
      <c r="M124" s="42"/>
      <c r="N124" s="42"/>
      <c r="O124" s="43">
        <v>0</v>
      </c>
      <c r="P124" s="43">
        <v>0</v>
      </c>
      <c r="BZ124" s="36"/>
      <c r="CA124" s="55"/>
      <c r="CB124" s="2" t="s">
        <v>427</v>
      </c>
      <c r="CC124" s="47"/>
    </row>
    <row r="125" spans="1:81" s="6" customFormat="1" ht="15" x14ac:dyDescent="0.25">
      <c r="A125" s="281" t="s">
        <v>428</v>
      </c>
      <c r="B125" s="282"/>
      <c r="C125" s="282"/>
      <c r="D125" s="282"/>
      <c r="E125" s="282"/>
      <c r="F125" s="282"/>
      <c r="G125" s="282"/>
      <c r="H125" s="282"/>
      <c r="I125" s="283"/>
      <c r="J125" s="46"/>
      <c r="K125" s="46"/>
      <c r="L125" s="46"/>
      <c r="M125" s="46"/>
      <c r="N125" s="46"/>
      <c r="O125" s="49">
        <v>2807.3040000000001</v>
      </c>
      <c r="P125" s="49">
        <v>263.60399999999998</v>
      </c>
      <c r="BZ125" s="36"/>
      <c r="CA125" s="55"/>
      <c r="CC125" s="47" t="s">
        <v>428</v>
      </c>
    </row>
    <row r="126" spans="1:81" s="6" customFormat="1" ht="15" x14ac:dyDescent="0.25">
      <c r="A126" s="277" t="s">
        <v>429</v>
      </c>
      <c r="B126" s="277"/>
      <c r="C126" s="277"/>
      <c r="D126" s="277"/>
      <c r="E126" s="277"/>
      <c r="F126" s="277"/>
      <c r="G126" s="277"/>
      <c r="H126" s="277"/>
      <c r="I126" s="277"/>
      <c r="J126" s="277"/>
      <c r="K126" s="277"/>
      <c r="L126" s="277"/>
      <c r="M126" s="277"/>
      <c r="N126" s="277"/>
      <c r="O126" s="277"/>
      <c r="P126" s="277"/>
      <c r="BZ126" s="36" t="s">
        <v>429</v>
      </c>
      <c r="CA126" s="55"/>
      <c r="CC126" s="47"/>
    </row>
    <row r="127" spans="1:81" s="6" customFormat="1" ht="22.5" x14ac:dyDescent="0.25">
      <c r="A127" s="37" t="s">
        <v>430</v>
      </c>
      <c r="B127" s="38" t="s">
        <v>431</v>
      </c>
      <c r="C127" s="278" t="s">
        <v>432</v>
      </c>
      <c r="D127" s="279"/>
      <c r="E127" s="280"/>
      <c r="F127" s="37" t="s">
        <v>162</v>
      </c>
      <c r="G127" s="39"/>
      <c r="H127" s="53">
        <v>3.5</v>
      </c>
      <c r="I127" s="41">
        <v>13858.58</v>
      </c>
      <c r="J127" s="41">
        <v>58490.77</v>
      </c>
      <c r="K127" s="41">
        <v>52519.46</v>
      </c>
      <c r="L127" s="41">
        <v>1810.66</v>
      </c>
      <c r="M127" s="44">
        <v>55.41</v>
      </c>
      <c r="N127" s="41">
        <v>4105.24</v>
      </c>
      <c r="O127" s="44">
        <v>95.42</v>
      </c>
      <c r="P127" s="44">
        <v>0.08</v>
      </c>
      <c r="BZ127" s="36"/>
      <c r="CA127" s="55"/>
      <c r="CB127" s="2" t="s">
        <v>432</v>
      </c>
      <c r="CC127" s="47"/>
    </row>
    <row r="128" spans="1:81" s="6" customFormat="1" ht="22.5" x14ac:dyDescent="0.25">
      <c r="A128" s="37" t="s">
        <v>433</v>
      </c>
      <c r="B128" s="38" t="s">
        <v>434</v>
      </c>
      <c r="C128" s="278" t="s">
        <v>435</v>
      </c>
      <c r="D128" s="279"/>
      <c r="E128" s="280"/>
      <c r="F128" s="37" t="s">
        <v>162</v>
      </c>
      <c r="G128" s="39"/>
      <c r="H128" s="40">
        <v>5</v>
      </c>
      <c r="I128" s="41">
        <v>1111.46</v>
      </c>
      <c r="J128" s="41">
        <v>6848.18</v>
      </c>
      <c r="K128" s="41">
        <v>6472.47</v>
      </c>
      <c r="L128" s="44">
        <v>150.47</v>
      </c>
      <c r="M128" s="44">
        <v>79.16</v>
      </c>
      <c r="N128" s="44">
        <v>146.08000000000001</v>
      </c>
      <c r="O128" s="44">
        <v>11.76</v>
      </c>
      <c r="P128" s="44">
        <v>0.12</v>
      </c>
      <c r="BZ128" s="36"/>
      <c r="CA128" s="55"/>
      <c r="CB128" s="2" t="s">
        <v>435</v>
      </c>
      <c r="CC128" s="47"/>
    </row>
    <row r="129" spans="1:81" s="6" customFormat="1" ht="22.5" x14ac:dyDescent="0.25">
      <c r="A129" s="37" t="s">
        <v>436</v>
      </c>
      <c r="B129" s="38" t="s">
        <v>437</v>
      </c>
      <c r="C129" s="278" t="s">
        <v>438</v>
      </c>
      <c r="D129" s="279"/>
      <c r="E129" s="280"/>
      <c r="F129" s="37" t="s">
        <v>162</v>
      </c>
      <c r="G129" s="39"/>
      <c r="H129" s="40">
        <v>5</v>
      </c>
      <c r="I129" s="41">
        <v>1055.24</v>
      </c>
      <c r="J129" s="41">
        <v>6470.2</v>
      </c>
      <c r="K129" s="41">
        <v>5944.1</v>
      </c>
      <c r="L129" s="44">
        <v>150.47</v>
      </c>
      <c r="M129" s="44">
        <v>79.16</v>
      </c>
      <c r="N129" s="44">
        <v>296.47000000000003</v>
      </c>
      <c r="O129" s="45">
        <v>10.8</v>
      </c>
      <c r="P129" s="44">
        <v>0.12</v>
      </c>
      <c r="BZ129" s="36"/>
      <c r="CA129" s="55"/>
      <c r="CB129" s="2" t="s">
        <v>438</v>
      </c>
      <c r="CC129" s="47"/>
    </row>
    <row r="130" spans="1:81" s="6" customFormat="1" ht="33.75" x14ac:dyDescent="0.25">
      <c r="A130" s="37" t="s">
        <v>439</v>
      </c>
      <c r="B130" s="38" t="s">
        <v>440</v>
      </c>
      <c r="C130" s="278" t="s">
        <v>441</v>
      </c>
      <c r="D130" s="279"/>
      <c r="E130" s="280"/>
      <c r="F130" s="37" t="s">
        <v>51</v>
      </c>
      <c r="G130" s="39"/>
      <c r="H130" s="53">
        <v>7.5</v>
      </c>
      <c r="I130" s="41">
        <v>29796.01</v>
      </c>
      <c r="J130" s="41">
        <v>285517.14</v>
      </c>
      <c r="K130" s="41">
        <v>230234.96</v>
      </c>
      <c r="L130" s="41">
        <v>29975.03</v>
      </c>
      <c r="M130" s="41">
        <v>14841.45</v>
      </c>
      <c r="N130" s="41">
        <v>10465.700000000001</v>
      </c>
      <c r="O130" s="44">
        <v>418.32</v>
      </c>
      <c r="P130" s="45">
        <v>22.5</v>
      </c>
      <c r="BZ130" s="36"/>
      <c r="CA130" s="55"/>
      <c r="CB130" s="2" t="s">
        <v>441</v>
      </c>
      <c r="CC130" s="47"/>
    </row>
    <row r="131" spans="1:81" s="6" customFormat="1" ht="33.75" x14ac:dyDescent="0.25">
      <c r="A131" s="37" t="s">
        <v>442</v>
      </c>
      <c r="B131" s="38" t="s">
        <v>443</v>
      </c>
      <c r="C131" s="278" t="s">
        <v>444</v>
      </c>
      <c r="D131" s="279"/>
      <c r="E131" s="280"/>
      <c r="F131" s="37" t="s">
        <v>136</v>
      </c>
      <c r="G131" s="39"/>
      <c r="H131" s="40">
        <v>5</v>
      </c>
      <c r="I131" s="41">
        <v>17988.73</v>
      </c>
      <c r="J131" s="41">
        <v>109726.62</v>
      </c>
      <c r="K131" s="41">
        <v>106201.32</v>
      </c>
      <c r="L131" s="44">
        <v>451.43</v>
      </c>
      <c r="M131" s="44">
        <v>237.47</v>
      </c>
      <c r="N131" s="41">
        <v>2836.4</v>
      </c>
      <c r="O131" s="44">
        <v>192.96</v>
      </c>
      <c r="P131" s="44">
        <v>0.36</v>
      </c>
      <c r="BZ131" s="36"/>
      <c r="CA131" s="55"/>
      <c r="CB131" s="2" t="s">
        <v>444</v>
      </c>
      <c r="CC131" s="47"/>
    </row>
    <row r="132" spans="1:81" s="6" customFormat="1" ht="22.5" x14ac:dyDescent="0.25">
      <c r="A132" s="37" t="s">
        <v>445</v>
      </c>
      <c r="B132" s="38" t="s">
        <v>446</v>
      </c>
      <c r="C132" s="278" t="s">
        <v>447</v>
      </c>
      <c r="D132" s="279"/>
      <c r="E132" s="280"/>
      <c r="F132" s="37" t="s">
        <v>448</v>
      </c>
      <c r="G132" s="39"/>
      <c r="H132" s="40">
        <v>5</v>
      </c>
      <c r="I132" s="41">
        <v>7539.87</v>
      </c>
      <c r="J132" s="41">
        <v>41158.550000000003</v>
      </c>
      <c r="K132" s="41">
        <v>19885.48</v>
      </c>
      <c r="L132" s="44">
        <v>231.69</v>
      </c>
      <c r="M132" s="44">
        <v>106.38</v>
      </c>
      <c r="N132" s="41">
        <v>20935</v>
      </c>
      <c r="O132" s="44">
        <v>31.98</v>
      </c>
      <c r="P132" s="44">
        <v>0.18</v>
      </c>
      <c r="BZ132" s="36"/>
      <c r="CA132" s="55"/>
      <c r="CB132" s="2" t="s">
        <v>447</v>
      </c>
      <c r="CC132" s="47"/>
    </row>
    <row r="133" spans="1:81" s="6" customFormat="1" ht="45" x14ac:dyDescent="0.25">
      <c r="A133" s="37" t="s">
        <v>449</v>
      </c>
      <c r="B133" s="38" t="s">
        <v>450</v>
      </c>
      <c r="C133" s="278" t="s">
        <v>451</v>
      </c>
      <c r="D133" s="279"/>
      <c r="E133" s="280"/>
      <c r="F133" s="37" t="s">
        <v>448</v>
      </c>
      <c r="G133" s="39"/>
      <c r="H133" s="40">
        <v>5</v>
      </c>
      <c r="I133" s="41">
        <v>92781.27</v>
      </c>
      <c r="J133" s="41">
        <v>693906.54</v>
      </c>
      <c r="K133" s="41">
        <v>390729.06</v>
      </c>
      <c r="L133" s="41">
        <v>114115.7</v>
      </c>
      <c r="M133" s="41">
        <v>145859.45000000001</v>
      </c>
      <c r="N133" s="41">
        <v>43202.33</v>
      </c>
      <c r="O133" s="44">
        <v>771.78</v>
      </c>
      <c r="P133" s="44">
        <v>259.08</v>
      </c>
      <c r="BZ133" s="36"/>
      <c r="CA133" s="55"/>
      <c r="CB133" s="2" t="s">
        <v>451</v>
      </c>
      <c r="CC133" s="47"/>
    </row>
    <row r="134" spans="1:81" s="6" customFormat="1" ht="67.5" x14ac:dyDescent="0.25">
      <c r="A134" s="37" t="s">
        <v>452</v>
      </c>
      <c r="B134" s="38" t="s">
        <v>453</v>
      </c>
      <c r="C134" s="278" t="s">
        <v>454</v>
      </c>
      <c r="D134" s="279"/>
      <c r="E134" s="280"/>
      <c r="F134" s="37" t="s">
        <v>51</v>
      </c>
      <c r="G134" s="39"/>
      <c r="H134" s="56">
        <v>0.25</v>
      </c>
      <c r="I134" s="41">
        <v>512014.8</v>
      </c>
      <c r="J134" s="41">
        <v>128003.7</v>
      </c>
      <c r="K134" s="42"/>
      <c r="L134" s="42"/>
      <c r="M134" s="42"/>
      <c r="N134" s="41">
        <v>128003.7</v>
      </c>
      <c r="O134" s="43">
        <v>0</v>
      </c>
      <c r="P134" s="43">
        <v>0</v>
      </c>
      <c r="BZ134" s="36"/>
      <c r="CA134" s="55"/>
      <c r="CB134" s="2" t="s">
        <v>454</v>
      </c>
      <c r="CC134" s="47"/>
    </row>
    <row r="135" spans="1:81" s="6" customFormat="1" ht="22.5" x14ac:dyDescent="0.25">
      <c r="A135" s="37" t="s">
        <v>455</v>
      </c>
      <c r="B135" s="38" t="s">
        <v>426</v>
      </c>
      <c r="C135" s="278" t="s">
        <v>456</v>
      </c>
      <c r="D135" s="279"/>
      <c r="E135" s="280"/>
      <c r="F135" s="37" t="s">
        <v>87</v>
      </c>
      <c r="G135" s="39"/>
      <c r="H135" s="40">
        <v>1</v>
      </c>
      <c r="I135" s="41">
        <v>5000000</v>
      </c>
      <c r="J135" s="41">
        <v>5000000</v>
      </c>
      <c r="K135" s="42"/>
      <c r="L135" s="42"/>
      <c r="M135" s="42"/>
      <c r="N135" s="42"/>
      <c r="O135" s="43">
        <v>0</v>
      </c>
      <c r="P135" s="43">
        <v>0</v>
      </c>
      <c r="BZ135" s="36"/>
      <c r="CA135" s="55"/>
      <c r="CB135" s="2" t="s">
        <v>456</v>
      </c>
      <c r="CC135" s="47"/>
    </row>
    <row r="136" spans="1:81" s="6" customFormat="1" ht="15" x14ac:dyDescent="0.25">
      <c r="A136" s="281" t="s">
        <v>457</v>
      </c>
      <c r="B136" s="282"/>
      <c r="C136" s="282"/>
      <c r="D136" s="282"/>
      <c r="E136" s="282"/>
      <c r="F136" s="282"/>
      <c r="G136" s="282"/>
      <c r="H136" s="282"/>
      <c r="I136" s="283"/>
      <c r="J136" s="46"/>
      <c r="K136" s="46"/>
      <c r="L136" s="46"/>
      <c r="M136" s="46"/>
      <c r="N136" s="46"/>
      <c r="O136" s="49">
        <v>1533.0239999999999</v>
      </c>
      <c r="P136" s="49">
        <v>282.44400000000002</v>
      </c>
      <c r="BZ136" s="36"/>
      <c r="CA136" s="55"/>
      <c r="CC136" s="47" t="s">
        <v>457</v>
      </c>
    </row>
    <row r="137" spans="1:81" s="6" customFormat="1" ht="15" x14ac:dyDescent="0.25">
      <c r="A137" s="277" t="s">
        <v>458</v>
      </c>
      <c r="B137" s="277"/>
      <c r="C137" s="277"/>
      <c r="D137" s="277"/>
      <c r="E137" s="277"/>
      <c r="F137" s="277"/>
      <c r="G137" s="277"/>
      <c r="H137" s="277"/>
      <c r="I137" s="277"/>
      <c r="J137" s="277"/>
      <c r="K137" s="277"/>
      <c r="L137" s="277"/>
      <c r="M137" s="277"/>
      <c r="N137" s="277"/>
      <c r="O137" s="277"/>
      <c r="P137" s="277"/>
      <c r="BZ137" s="36" t="s">
        <v>458</v>
      </c>
      <c r="CA137" s="55"/>
      <c r="CC137" s="47"/>
    </row>
    <row r="138" spans="1:81" s="6" customFormat="1" ht="33.75" x14ac:dyDescent="0.25">
      <c r="A138" s="37" t="s">
        <v>459</v>
      </c>
      <c r="B138" s="38" t="s">
        <v>460</v>
      </c>
      <c r="C138" s="278" t="s">
        <v>461</v>
      </c>
      <c r="D138" s="279"/>
      <c r="E138" s="280"/>
      <c r="F138" s="37" t="s">
        <v>136</v>
      </c>
      <c r="G138" s="39"/>
      <c r="H138" s="40">
        <v>3</v>
      </c>
      <c r="I138" s="41">
        <v>12579.08</v>
      </c>
      <c r="J138" s="41">
        <v>44834.22</v>
      </c>
      <c r="K138" s="41">
        <v>32692.57</v>
      </c>
      <c r="L138" s="41">
        <v>1775.71</v>
      </c>
      <c r="M138" s="44">
        <v>807.38</v>
      </c>
      <c r="N138" s="41">
        <v>9558.56</v>
      </c>
      <c r="O138" s="45">
        <v>59.4</v>
      </c>
      <c r="P138" s="44">
        <v>1.22</v>
      </c>
      <c r="BZ138" s="36"/>
      <c r="CA138" s="55"/>
      <c r="CB138" s="2" t="s">
        <v>461</v>
      </c>
      <c r="CC138" s="47"/>
    </row>
    <row r="139" spans="1:81" s="6" customFormat="1" ht="22.5" x14ac:dyDescent="0.25">
      <c r="A139" s="37" t="s">
        <v>462</v>
      </c>
      <c r="B139" s="38" t="s">
        <v>463</v>
      </c>
      <c r="C139" s="278" t="s">
        <v>464</v>
      </c>
      <c r="D139" s="279"/>
      <c r="E139" s="280"/>
      <c r="F139" s="37" t="s">
        <v>136</v>
      </c>
      <c r="G139" s="39"/>
      <c r="H139" s="40">
        <v>20</v>
      </c>
      <c r="I139" s="41">
        <v>13460.79</v>
      </c>
      <c r="J139" s="41">
        <v>312675.76</v>
      </c>
      <c r="K139" s="41">
        <v>190211.33</v>
      </c>
      <c r="L139" s="41">
        <v>13533.05</v>
      </c>
      <c r="M139" s="41">
        <v>6332.35</v>
      </c>
      <c r="N139" s="41">
        <v>102599.03</v>
      </c>
      <c r="O139" s="45">
        <v>345.6</v>
      </c>
      <c r="P139" s="45">
        <v>9.6</v>
      </c>
      <c r="BZ139" s="36"/>
      <c r="CA139" s="55"/>
      <c r="CB139" s="2" t="s">
        <v>464</v>
      </c>
      <c r="CC139" s="47"/>
    </row>
    <row r="140" spans="1:81" s="6" customFormat="1" ht="33.75" x14ac:dyDescent="0.25">
      <c r="A140" s="37" t="s">
        <v>465</v>
      </c>
      <c r="B140" s="38" t="s">
        <v>466</v>
      </c>
      <c r="C140" s="278" t="s">
        <v>467</v>
      </c>
      <c r="D140" s="279"/>
      <c r="E140" s="280"/>
      <c r="F140" s="37" t="s">
        <v>51</v>
      </c>
      <c r="G140" s="39"/>
      <c r="H140" s="57">
        <v>3.6110000000000002</v>
      </c>
      <c r="I140" s="41">
        <v>65992.33</v>
      </c>
      <c r="J140" s="41">
        <v>238298.3</v>
      </c>
      <c r="K140" s="42"/>
      <c r="L140" s="42"/>
      <c r="M140" s="42"/>
      <c r="N140" s="41">
        <v>238298.3</v>
      </c>
      <c r="O140" s="43">
        <v>0</v>
      </c>
      <c r="P140" s="43">
        <v>0</v>
      </c>
      <c r="BZ140" s="36"/>
      <c r="CA140" s="55"/>
      <c r="CB140" s="2" t="s">
        <v>467</v>
      </c>
      <c r="CC140" s="47"/>
    </row>
    <row r="141" spans="1:81" s="6" customFormat="1" ht="22.5" x14ac:dyDescent="0.25">
      <c r="A141" s="37" t="s">
        <v>468</v>
      </c>
      <c r="B141" s="38" t="s">
        <v>469</v>
      </c>
      <c r="C141" s="278" t="s">
        <v>470</v>
      </c>
      <c r="D141" s="279"/>
      <c r="E141" s="280"/>
      <c r="F141" s="37" t="s">
        <v>158</v>
      </c>
      <c r="G141" s="39"/>
      <c r="H141" s="40">
        <v>7</v>
      </c>
      <c r="I141" s="41">
        <v>9633.18</v>
      </c>
      <c r="J141" s="41">
        <v>80151.149999999994</v>
      </c>
      <c r="K141" s="41">
        <v>47618.879999999997</v>
      </c>
      <c r="L141" s="41">
        <v>5980.63</v>
      </c>
      <c r="M141" s="41">
        <v>2992.04</v>
      </c>
      <c r="N141" s="41">
        <v>23559.599999999999</v>
      </c>
      <c r="O141" s="44">
        <v>86.52</v>
      </c>
      <c r="P141" s="44">
        <v>4.54</v>
      </c>
      <c r="BZ141" s="36"/>
      <c r="CA141" s="55"/>
      <c r="CB141" s="2" t="s">
        <v>470</v>
      </c>
      <c r="CC141" s="47"/>
    </row>
    <row r="142" spans="1:81" s="6" customFormat="1" ht="45" x14ac:dyDescent="0.25">
      <c r="A142" s="37" t="s">
        <v>471</v>
      </c>
      <c r="B142" s="38" t="s">
        <v>472</v>
      </c>
      <c r="C142" s="278" t="s">
        <v>473</v>
      </c>
      <c r="D142" s="279"/>
      <c r="E142" s="280"/>
      <c r="F142" s="37" t="s">
        <v>51</v>
      </c>
      <c r="G142" s="39"/>
      <c r="H142" s="56">
        <v>2.0299999999999998</v>
      </c>
      <c r="I142" s="41">
        <v>62928.6</v>
      </c>
      <c r="J142" s="41">
        <v>127745.06</v>
      </c>
      <c r="K142" s="42"/>
      <c r="L142" s="42"/>
      <c r="M142" s="42"/>
      <c r="N142" s="41">
        <v>127745.06</v>
      </c>
      <c r="O142" s="43">
        <v>0</v>
      </c>
      <c r="P142" s="43">
        <v>0</v>
      </c>
      <c r="BZ142" s="36"/>
      <c r="CA142" s="55"/>
      <c r="CB142" s="2" t="s">
        <v>473</v>
      </c>
      <c r="CC142" s="47"/>
    </row>
    <row r="143" spans="1:81" s="6" customFormat="1" ht="33.75" x14ac:dyDescent="0.25">
      <c r="A143" s="37" t="s">
        <v>474</v>
      </c>
      <c r="B143" s="38" t="s">
        <v>443</v>
      </c>
      <c r="C143" s="278" t="s">
        <v>444</v>
      </c>
      <c r="D143" s="279"/>
      <c r="E143" s="280"/>
      <c r="F143" s="37" t="s">
        <v>136</v>
      </c>
      <c r="G143" s="39"/>
      <c r="H143" s="40">
        <v>1</v>
      </c>
      <c r="I143" s="41">
        <v>17988.73</v>
      </c>
      <c r="J143" s="41">
        <v>21945.31</v>
      </c>
      <c r="K143" s="41">
        <v>21240.26</v>
      </c>
      <c r="L143" s="44">
        <v>90.28</v>
      </c>
      <c r="M143" s="44">
        <v>47.5</v>
      </c>
      <c r="N143" s="44">
        <v>567.27</v>
      </c>
      <c r="O143" s="44">
        <v>38.590000000000003</v>
      </c>
      <c r="P143" s="44">
        <v>7.0000000000000007E-2</v>
      </c>
      <c r="BZ143" s="36"/>
      <c r="CA143" s="55"/>
      <c r="CB143" s="2" t="s">
        <v>444</v>
      </c>
      <c r="CC143" s="47"/>
    </row>
    <row r="144" spans="1:81" s="6" customFormat="1" ht="22.5" x14ac:dyDescent="0.25">
      <c r="A144" s="37" t="s">
        <v>475</v>
      </c>
      <c r="B144" s="38" t="s">
        <v>476</v>
      </c>
      <c r="C144" s="278" t="s">
        <v>477</v>
      </c>
      <c r="D144" s="279"/>
      <c r="E144" s="280"/>
      <c r="F144" s="37" t="s">
        <v>478</v>
      </c>
      <c r="G144" s="39"/>
      <c r="H144" s="57">
        <v>0.10199999999999999</v>
      </c>
      <c r="I144" s="41">
        <v>166508.88</v>
      </c>
      <c r="J144" s="41">
        <v>16983.91</v>
      </c>
      <c r="K144" s="42"/>
      <c r="L144" s="42"/>
      <c r="M144" s="42"/>
      <c r="N144" s="41">
        <v>16983.91</v>
      </c>
      <c r="O144" s="43">
        <v>0</v>
      </c>
      <c r="P144" s="43">
        <v>0</v>
      </c>
      <c r="BZ144" s="36"/>
      <c r="CA144" s="55"/>
      <c r="CB144" s="2" t="s">
        <v>477</v>
      </c>
      <c r="CC144" s="47"/>
    </row>
    <row r="145" spans="1:84" s="6" customFormat="1" ht="22.5" x14ac:dyDescent="0.25">
      <c r="A145" s="37" t="s">
        <v>479</v>
      </c>
      <c r="B145" s="38" t="s">
        <v>480</v>
      </c>
      <c r="C145" s="278" t="s">
        <v>481</v>
      </c>
      <c r="D145" s="279"/>
      <c r="E145" s="280"/>
      <c r="F145" s="37" t="s">
        <v>82</v>
      </c>
      <c r="G145" s="39"/>
      <c r="H145" s="40">
        <v>100</v>
      </c>
      <c r="I145" s="41">
        <v>620.4</v>
      </c>
      <c r="J145" s="41">
        <v>68037.19</v>
      </c>
      <c r="K145" s="41">
        <v>35982.19</v>
      </c>
      <c r="L145" s="42"/>
      <c r="M145" s="42"/>
      <c r="N145" s="41">
        <v>32055</v>
      </c>
      <c r="O145" s="45">
        <v>73.2</v>
      </c>
      <c r="P145" s="43">
        <v>0</v>
      </c>
      <c r="BZ145" s="36"/>
      <c r="CA145" s="55"/>
      <c r="CB145" s="2" t="s">
        <v>481</v>
      </c>
      <c r="CC145" s="47"/>
    </row>
    <row r="146" spans="1:84" s="6" customFormat="1" ht="15" x14ac:dyDescent="0.25">
      <c r="A146" s="281" t="s">
        <v>482</v>
      </c>
      <c r="B146" s="282"/>
      <c r="C146" s="282"/>
      <c r="D146" s="282"/>
      <c r="E146" s="282"/>
      <c r="F146" s="282"/>
      <c r="G146" s="282"/>
      <c r="H146" s="282"/>
      <c r="I146" s="283"/>
      <c r="J146" s="46"/>
      <c r="K146" s="46"/>
      <c r="L146" s="46"/>
      <c r="M146" s="46"/>
      <c r="N146" s="46"/>
      <c r="O146" s="49">
        <v>603.31200000000001</v>
      </c>
      <c r="P146" s="49">
        <v>15.432</v>
      </c>
      <c r="BZ146" s="36"/>
      <c r="CA146" s="55"/>
      <c r="CC146" s="47" t="s">
        <v>482</v>
      </c>
    </row>
    <row r="147" spans="1:84" s="6" customFormat="1" ht="15" x14ac:dyDescent="0.25">
      <c r="A147" s="281" t="s">
        <v>59</v>
      </c>
      <c r="B147" s="282"/>
      <c r="C147" s="282"/>
      <c r="D147" s="282"/>
      <c r="E147" s="282"/>
      <c r="F147" s="282"/>
      <c r="G147" s="282"/>
      <c r="H147" s="282"/>
      <c r="I147" s="283"/>
      <c r="J147" s="46"/>
      <c r="K147" s="46"/>
      <c r="L147" s="46"/>
      <c r="M147" s="46"/>
      <c r="N147" s="46"/>
      <c r="O147" s="46"/>
      <c r="P147" s="46"/>
      <c r="CD147" s="47" t="s">
        <v>59</v>
      </c>
    </row>
    <row r="148" spans="1:84" s="6" customFormat="1" ht="15" x14ac:dyDescent="0.25">
      <c r="A148" s="284" t="s">
        <v>60</v>
      </c>
      <c r="B148" s="285"/>
      <c r="C148" s="285"/>
      <c r="D148" s="285"/>
      <c r="E148" s="285"/>
      <c r="F148" s="285"/>
      <c r="G148" s="285"/>
      <c r="H148" s="285"/>
      <c r="I148" s="286"/>
      <c r="J148" s="41">
        <v>17108383.34</v>
      </c>
      <c r="K148" s="42"/>
      <c r="L148" s="42"/>
      <c r="M148" s="42"/>
      <c r="N148" s="42"/>
      <c r="O148" s="42"/>
      <c r="P148" s="42"/>
      <c r="CD148" s="47"/>
      <c r="CE148" s="2" t="s">
        <v>60</v>
      </c>
    </row>
    <row r="149" spans="1:84" s="6" customFormat="1" ht="15" x14ac:dyDescent="0.25">
      <c r="A149" s="284" t="s">
        <v>61</v>
      </c>
      <c r="B149" s="285"/>
      <c r="C149" s="285"/>
      <c r="D149" s="285"/>
      <c r="E149" s="285"/>
      <c r="F149" s="285"/>
      <c r="G149" s="285"/>
      <c r="H149" s="285"/>
      <c r="I149" s="286"/>
      <c r="J149" s="41">
        <v>2719259.7</v>
      </c>
      <c r="K149" s="42"/>
      <c r="L149" s="42"/>
      <c r="M149" s="42"/>
      <c r="N149" s="42"/>
      <c r="O149" s="42"/>
      <c r="P149" s="42"/>
      <c r="CD149" s="47"/>
      <c r="CE149" s="2" t="s">
        <v>61</v>
      </c>
    </row>
    <row r="150" spans="1:84" s="6" customFormat="1" ht="15" x14ac:dyDescent="0.25">
      <c r="A150" s="284" t="s">
        <v>215</v>
      </c>
      <c r="B150" s="285"/>
      <c r="C150" s="285"/>
      <c r="D150" s="285"/>
      <c r="E150" s="285"/>
      <c r="F150" s="285"/>
      <c r="G150" s="285"/>
      <c r="H150" s="285"/>
      <c r="I150" s="286"/>
      <c r="J150" s="41">
        <v>27937460.809999999</v>
      </c>
      <c r="K150" s="42"/>
      <c r="L150" s="42"/>
      <c r="M150" s="42"/>
      <c r="N150" s="42"/>
      <c r="O150" s="42"/>
      <c r="P150" s="42"/>
      <c r="CD150" s="47"/>
      <c r="CE150" s="2" t="s">
        <v>215</v>
      </c>
    </row>
    <row r="151" spans="1:84" s="6" customFormat="1" ht="15" x14ac:dyDescent="0.25">
      <c r="A151" s="284" t="s">
        <v>252</v>
      </c>
      <c r="B151" s="285"/>
      <c r="C151" s="285"/>
      <c r="D151" s="285"/>
      <c r="E151" s="285"/>
      <c r="F151" s="285"/>
      <c r="G151" s="285"/>
      <c r="H151" s="285"/>
      <c r="I151" s="286"/>
      <c r="J151" s="41">
        <v>258805902.19999999</v>
      </c>
      <c r="K151" s="42"/>
      <c r="L151" s="42"/>
      <c r="M151" s="42"/>
      <c r="N151" s="42"/>
      <c r="O151" s="42"/>
      <c r="P151" s="42"/>
      <c r="CD151" s="47"/>
      <c r="CE151" s="2" t="s">
        <v>252</v>
      </c>
    </row>
    <row r="152" spans="1:84" s="6" customFormat="1" ht="15" x14ac:dyDescent="0.25">
      <c r="A152" s="284" t="s">
        <v>62</v>
      </c>
      <c r="B152" s="285"/>
      <c r="C152" s="285"/>
      <c r="D152" s="285"/>
      <c r="E152" s="285"/>
      <c r="F152" s="285"/>
      <c r="G152" s="285"/>
      <c r="H152" s="285"/>
      <c r="I152" s="286"/>
      <c r="J152" s="41">
        <v>9318575.1400000006</v>
      </c>
      <c r="K152" s="42"/>
      <c r="L152" s="42"/>
      <c r="M152" s="42"/>
      <c r="N152" s="42"/>
      <c r="O152" s="42"/>
      <c r="P152" s="42"/>
      <c r="CD152" s="47"/>
      <c r="CE152" s="2" t="s">
        <v>62</v>
      </c>
    </row>
    <row r="153" spans="1:84" s="6" customFormat="1" ht="15" x14ac:dyDescent="0.25">
      <c r="A153" s="284" t="s">
        <v>63</v>
      </c>
      <c r="B153" s="285"/>
      <c r="C153" s="285"/>
      <c r="D153" s="285"/>
      <c r="E153" s="285"/>
      <c r="F153" s="285"/>
      <c r="G153" s="285"/>
      <c r="H153" s="285"/>
      <c r="I153" s="286"/>
      <c r="J153" s="41">
        <v>8834210.1199999992</v>
      </c>
      <c r="K153" s="42"/>
      <c r="L153" s="42"/>
      <c r="M153" s="42"/>
      <c r="N153" s="42"/>
      <c r="O153" s="42"/>
      <c r="P153" s="42"/>
      <c r="CD153" s="47"/>
      <c r="CE153" s="2" t="s">
        <v>63</v>
      </c>
    </row>
    <row r="154" spans="1:84" s="6" customFormat="1" ht="15" x14ac:dyDescent="0.25">
      <c r="A154" s="284" t="s">
        <v>64</v>
      </c>
      <c r="B154" s="285"/>
      <c r="C154" s="285"/>
      <c r="D154" s="285"/>
      <c r="E154" s="285"/>
      <c r="F154" s="285"/>
      <c r="G154" s="285"/>
      <c r="H154" s="285"/>
      <c r="I154" s="286"/>
      <c r="J154" s="41">
        <v>4714127.05</v>
      </c>
      <c r="K154" s="42"/>
      <c r="L154" s="42"/>
      <c r="M154" s="42"/>
      <c r="N154" s="42"/>
      <c r="O154" s="42"/>
      <c r="P154" s="42"/>
      <c r="CD154" s="47"/>
      <c r="CE154" s="2" t="s">
        <v>64</v>
      </c>
    </row>
    <row r="155" spans="1:84" s="6" customFormat="1" ht="15" x14ac:dyDescent="0.25">
      <c r="A155" s="281" t="s">
        <v>65</v>
      </c>
      <c r="B155" s="282"/>
      <c r="C155" s="282"/>
      <c r="D155" s="282"/>
      <c r="E155" s="282"/>
      <c r="F155" s="282"/>
      <c r="G155" s="282"/>
      <c r="H155" s="282"/>
      <c r="I155" s="283"/>
      <c r="J155" s="48">
        <v>289462622.70999998</v>
      </c>
      <c r="K155" s="46"/>
      <c r="L155" s="46"/>
      <c r="M155" s="46"/>
      <c r="N155" s="46"/>
      <c r="O155" s="49">
        <v>14429.262000000001</v>
      </c>
      <c r="P155" s="60">
        <v>2087.2415999999998</v>
      </c>
      <c r="CD155" s="47"/>
      <c r="CF155" s="47" t="s">
        <v>65</v>
      </c>
    </row>
    <row r="156" spans="1:84" s="6" customFormat="1" ht="15" x14ac:dyDescent="0.25">
      <c r="A156" s="284" t="s">
        <v>66</v>
      </c>
      <c r="B156" s="285"/>
      <c r="C156" s="285"/>
      <c r="D156" s="285"/>
      <c r="E156" s="285"/>
      <c r="F156" s="285"/>
      <c r="G156" s="285"/>
      <c r="H156" s="285"/>
      <c r="I156" s="286"/>
      <c r="J156" s="42"/>
      <c r="K156" s="42"/>
      <c r="L156" s="42"/>
      <c r="M156" s="42"/>
      <c r="N156" s="42"/>
      <c r="O156" s="42"/>
      <c r="P156" s="42"/>
      <c r="CD156" s="47"/>
      <c r="CE156" s="2" t="s">
        <v>66</v>
      </c>
      <c r="CF156" s="47"/>
    </row>
    <row r="157" spans="1:84" s="6" customFormat="1" ht="15" x14ac:dyDescent="0.25">
      <c r="A157" s="284" t="s">
        <v>253</v>
      </c>
      <c r="B157" s="285"/>
      <c r="C157" s="285"/>
      <c r="D157" s="285"/>
      <c r="E157" s="285"/>
      <c r="F157" s="285"/>
      <c r="G157" s="285"/>
      <c r="H157" s="285"/>
      <c r="I157" s="286"/>
      <c r="J157" s="41">
        <v>3341538.36</v>
      </c>
      <c r="K157" s="42"/>
      <c r="L157" s="42"/>
      <c r="M157" s="42"/>
      <c r="N157" s="42"/>
      <c r="O157" s="42"/>
      <c r="P157" s="42"/>
      <c r="CD157" s="47"/>
      <c r="CE157" s="2" t="s">
        <v>253</v>
      </c>
      <c r="CF157" s="47"/>
    </row>
    <row r="158" spans="1:84" s="6" customFormat="1" ht="15" x14ac:dyDescent="0.25">
      <c r="A158" s="284" t="s">
        <v>254</v>
      </c>
      <c r="B158" s="285"/>
      <c r="C158" s="285"/>
      <c r="D158" s="285"/>
      <c r="E158" s="285"/>
      <c r="F158" s="285"/>
      <c r="G158" s="285"/>
      <c r="H158" s="285"/>
      <c r="I158" s="286"/>
      <c r="J158" s="41">
        <v>258805902.19999999</v>
      </c>
      <c r="K158" s="42"/>
      <c r="L158" s="42"/>
      <c r="M158" s="42"/>
      <c r="N158" s="42"/>
      <c r="O158" s="42"/>
      <c r="P158" s="42"/>
      <c r="CD158" s="47"/>
      <c r="CE158" s="2" t="s">
        <v>254</v>
      </c>
      <c r="CF158" s="47"/>
    </row>
    <row r="159" spans="1:84" s="6" customFormat="1" ht="15" x14ac:dyDescent="0.25">
      <c r="A159" s="284" t="s">
        <v>67</v>
      </c>
      <c r="B159" s="285"/>
      <c r="C159" s="285"/>
      <c r="D159" s="285"/>
      <c r="E159" s="285"/>
      <c r="F159" s="285"/>
      <c r="G159" s="285"/>
      <c r="H159" s="285"/>
      <c r="I159" s="286"/>
      <c r="J159" s="42"/>
      <c r="K159" s="42"/>
      <c r="L159" s="42"/>
      <c r="M159" s="42"/>
      <c r="N159" s="42"/>
      <c r="O159" s="42"/>
      <c r="P159" s="42"/>
      <c r="CD159" s="47"/>
      <c r="CE159" s="2" t="s">
        <v>67</v>
      </c>
      <c r="CF159" s="47"/>
    </row>
    <row r="160" spans="1:84" s="6" customFormat="1" ht="15" x14ac:dyDescent="0.25">
      <c r="A160" s="284" t="s">
        <v>68</v>
      </c>
      <c r="B160" s="285"/>
      <c r="C160" s="285"/>
      <c r="D160" s="285"/>
      <c r="E160" s="285"/>
      <c r="F160" s="285"/>
      <c r="G160" s="285"/>
      <c r="H160" s="285"/>
      <c r="I160" s="286"/>
      <c r="J160" s="42"/>
      <c r="K160" s="42"/>
      <c r="L160" s="42"/>
      <c r="M160" s="42"/>
      <c r="N160" s="42"/>
      <c r="O160" s="42"/>
      <c r="P160" s="42"/>
      <c r="CD160" s="47"/>
      <c r="CE160" s="2" t="s">
        <v>68</v>
      </c>
      <c r="CF160" s="47"/>
    </row>
    <row r="161" spans="1:16" s="6" customFormat="1" ht="3" customHeight="1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1"/>
      <c r="M161" s="51"/>
      <c r="N161" s="51"/>
      <c r="O161" s="52"/>
      <c r="P161" s="52"/>
    </row>
    <row r="162" spans="1:16" s="6" customFormat="1" ht="53.2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</row>
    <row r="163" spans="1:16" s="6" customFormat="1" ht="15" x14ac:dyDescent="0.25">
      <c r="A163" s="7"/>
      <c r="B163" s="7"/>
      <c r="C163" s="7"/>
      <c r="D163" s="7"/>
      <c r="E163" s="7"/>
      <c r="F163" s="7"/>
      <c r="G163" s="7"/>
      <c r="H163" s="19"/>
      <c r="I163" s="287"/>
      <c r="J163" s="287"/>
      <c r="K163" s="287"/>
      <c r="L163" s="7"/>
      <c r="M163" s="7"/>
      <c r="N163" s="7"/>
      <c r="O163" s="7"/>
      <c r="P163" s="7"/>
    </row>
    <row r="164" spans="1:16" s="6" customFormat="1" ht="1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</row>
    <row r="165" spans="1:16" s="6" customFormat="1" ht="1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</row>
  </sheetData>
  <mergeCells count="161">
    <mergeCell ref="A158:I158"/>
    <mergeCell ref="A159:I159"/>
    <mergeCell ref="A160:I160"/>
    <mergeCell ref="I163:K163"/>
    <mergeCell ref="A153:I153"/>
    <mergeCell ref="A154:I154"/>
    <mergeCell ref="A155:I155"/>
    <mergeCell ref="A156:I156"/>
    <mergeCell ref="A157:I157"/>
    <mergeCell ref="A148:I148"/>
    <mergeCell ref="A149:I149"/>
    <mergeCell ref="A150:I150"/>
    <mergeCell ref="A151:I151"/>
    <mergeCell ref="A152:I152"/>
    <mergeCell ref="C143:E143"/>
    <mergeCell ref="C144:E144"/>
    <mergeCell ref="C145:E145"/>
    <mergeCell ref="A146:I146"/>
    <mergeCell ref="A147:I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A136:I136"/>
    <mergeCell ref="A137:P137"/>
    <mergeCell ref="C128:E128"/>
    <mergeCell ref="C129:E129"/>
    <mergeCell ref="C130:E130"/>
    <mergeCell ref="C131:E131"/>
    <mergeCell ref="C132:E132"/>
    <mergeCell ref="C123:E123"/>
    <mergeCell ref="C124:E124"/>
    <mergeCell ref="A125:I125"/>
    <mergeCell ref="A126:P126"/>
    <mergeCell ref="C127:E127"/>
    <mergeCell ref="C118:E118"/>
    <mergeCell ref="C119:E119"/>
    <mergeCell ref="C120:E120"/>
    <mergeCell ref="C121:E121"/>
    <mergeCell ref="C122:E122"/>
    <mergeCell ref="A113:I113"/>
    <mergeCell ref="A114:P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03:E103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A88:I88"/>
    <mergeCell ref="A89:P89"/>
    <mergeCell ref="C90:E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C43:E43"/>
    <mergeCell ref="C44:E44"/>
    <mergeCell ref="C45:E45"/>
    <mergeCell ref="C46:E46"/>
    <mergeCell ref="C47:E47"/>
    <mergeCell ref="C38:E38"/>
    <mergeCell ref="A39:I39"/>
    <mergeCell ref="A40:P40"/>
    <mergeCell ref="C41:E41"/>
    <mergeCell ref="C42:E42"/>
    <mergeCell ref="C33:E33"/>
    <mergeCell ref="C34:E34"/>
    <mergeCell ref="C35:E35"/>
    <mergeCell ref="C36:E36"/>
    <mergeCell ref="C37:E37"/>
    <mergeCell ref="C28:E28"/>
    <mergeCell ref="A29:P29"/>
    <mergeCell ref="A30:P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D65"/>
  <sheetViews>
    <sheetView workbookViewId="0">
      <selection activeCell="J55" sqref="J55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60" t="s">
        <v>0</v>
      </c>
      <c r="B2" s="260"/>
      <c r="C2" s="260"/>
      <c r="D2" s="9"/>
      <c r="E2" s="7"/>
      <c r="F2" s="7"/>
      <c r="G2" s="7"/>
      <c r="H2" s="9"/>
      <c r="I2" s="7"/>
      <c r="J2" s="7"/>
      <c r="K2" s="9"/>
      <c r="L2" s="7"/>
      <c r="M2" s="260" t="s">
        <v>1</v>
      </c>
      <c r="N2" s="260"/>
      <c r="O2" s="260"/>
      <c r="P2" s="260"/>
    </row>
    <row r="3" spans="1:65" s="6" customFormat="1" ht="11.25" customHeight="1" x14ac:dyDescent="0.25">
      <c r="A3" s="261"/>
      <c r="B3" s="261"/>
      <c r="C3" s="261"/>
      <c r="D3" s="261"/>
      <c r="E3" s="7"/>
      <c r="F3" s="7"/>
      <c r="G3" s="10"/>
      <c r="H3" s="10"/>
      <c r="I3" s="7"/>
      <c r="J3" s="10"/>
      <c r="K3" s="10"/>
      <c r="L3" s="262"/>
      <c r="M3" s="262"/>
      <c r="N3" s="262"/>
      <c r="O3" s="262"/>
      <c r="P3" s="262"/>
    </row>
    <row r="4" spans="1:65" s="6" customFormat="1" ht="15" x14ac:dyDescent="0.25">
      <c r="A4" s="263"/>
      <c r="B4" s="263"/>
      <c r="C4" s="263"/>
      <c r="D4" s="263"/>
      <c r="E4" s="7"/>
      <c r="F4" s="7"/>
      <c r="G4" s="10"/>
      <c r="H4" s="10"/>
      <c r="I4" s="7"/>
      <c r="J4" s="10"/>
      <c r="K4" s="10"/>
      <c r="L4" s="263"/>
      <c r="M4" s="263"/>
      <c r="N4" s="263"/>
      <c r="O4" s="263"/>
      <c r="P4" s="263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88" t="s">
        <v>4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65" t="s">
        <v>5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66" t="s">
        <v>483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65" s="6" customFormat="1" ht="21" customHeight="1" x14ac:dyDescent="0.25">
      <c r="A12" s="267" t="s">
        <v>7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65" s="6" customFormat="1" ht="15" x14ac:dyDescent="0.25">
      <c r="A13" s="268" t="s">
        <v>484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AS13" s="17" t="s">
        <v>484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67" t="s">
        <v>9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65" s="6" customFormat="1" ht="15" x14ac:dyDescent="0.25">
      <c r="A15" s="7"/>
      <c r="B15" s="19" t="s">
        <v>10</v>
      </c>
      <c r="C15" s="269"/>
      <c r="D15" s="269"/>
      <c r="E15" s="269"/>
      <c r="F15" s="269"/>
      <c r="G15" s="269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195">
        <v>22664.864000000001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71</v>
      </c>
      <c r="D17" s="23"/>
      <c r="E17" s="24">
        <v>7548.8779999999997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218</v>
      </c>
      <c r="D18" s="23"/>
      <c r="E18" s="24">
        <v>15115.986000000001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15</v>
      </c>
      <c r="C19" s="22"/>
      <c r="D19" s="23"/>
      <c r="E19" s="24">
        <v>964.822</v>
      </c>
      <c r="F19" s="25" t="s">
        <v>13</v>
      </c>
      <c r="H19" s="22"/>
      <c r="J19" s="22"/>
      <c r="K19" s="22"/>
      <c r="L19" s="22"/>
      <c r="M19" s="8"/>
      <c r="N19" s="27"/>
    </row>
    <row r="20" spans="1:79" s="6" customFormat="1" ht="12.75" customHeight="1" x14ac:dyDescent="0.25">
      <c r="B20" s="22" t="s">
        <v>16</v>
      </c>
      <c r="C20" s="22"/>
      <c r="D20" s="12"/>
      <c r="E20" s="28">
        <v>1636.46</v>
      </c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2.75" customHeight="1" x14ac:dyDescent="0.25">
      <c r="B21" s="22" t="s">
        <v>18</v>
      </c>
      <c r="C21" s="22"/>
      <c r="D21" s="12"/>
      <c r="E21" s="28">
        <v>81.06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5" x14ac:dyDescent="0.25">
      <c r="A22" s="7"/>
      <c r="B22" s="19" t="s">
        <v>19</v>
      </c>
      <c r="C22" s="19"/>
      <c r="D22" s="7"/>
      <c r="E22" s="270" t="s">
        <v>1203</v>
      </c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BN22" s="21" t="s">
        <v>2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79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79" s="6" customFormat="1" ht="36" customHeight="1" x14ac:dyDescent="0.25">
      <c r="A24" s="271" t="s">
        <v>20</v>
      </c>
      <c r="B24" s="271" t="s">
        <v>21</v>
      </c>
      <c r="C24" s="271" t="s">
        <v>22</v>
      </c>
      <c r="D24" s="271"/>
      <c r="E24" s="271"/>
      <c r="F24" s="271" t="s">
        <v>23</v>
      </c>
      <c r="G24" s="272" t="s">
        <v>24</v>
      </c>
      <c r="H24" s="273"/>
      <c r="I24" s="271" t="s">
        <v>25</v>
      </c>
      <c r="J24" s="271"/>
      <c r="K24" s="271"/>
      <c r="L24" s="271"/>
      <c r="M24" s="271"/>
      <c r="N24" s="271"/>
      <c r="O24" s="271" t="s">
        <v>26</v>
      </c>
      <c r="P24" s="271" t="s">
        <v>27</v>
      </c>
    </row>
    <row r="25" spans="1:79" s="6" customFormat="1" ht="36.75" customHeight="1" x14ac:dyDescent="0.25">
      <c r="A25" s="271"/>
      <c r="B25" s="271"/>
      <c r="C25" s="271"/>
      <c r="D25" s="271"/>
      <c r="E25" s="271"/>
      <c r="F25" s="271"/>
      <c r="G25" s="274" t="s">
        <v>28</v>
      </c>
      <c r="H25" s="274" t="s">
        <v>29</v>
      </c>
      <c r="I25" s="271" t="s">
        <v>28</v>
      </c>
      <c r="J25" s="271" t="s">
        <v>30</v>
      </c>
      <c r="K25" s="276" t="s">
        <v>31</v>
      </c>
      <c r="L25" s="276"/>
      <c r="M25" s="276"/>
      <c r="N25" s="276"/>
      <c r="O25" s="271"/>
      <c r="P25" s="271"/>
    </row>
    <row r="26" spans="1:79" s="6" customFormat="1" ht="15" x14ac:dyDescent="0.25">
      <c r="A26" s="271"/>
      <c r="B26" s="271"/>
      <c r="C26" s="271"/>
      <c r="D26" s="271"/>
      <c r="E26" s="271"/>
      <c r="F26" s="271"/>
      <c r="G26" s="275"/>
      <c r="H26" s="275"/>
      <c r="I26" s="271"/>
      <c r="J26" s="271"/>
      <c r="K26" s="35" t="s">
        <v>32</v>
      </c>
      <c r="L26" s="35" t="s">
        <v>33</v>
      </c>
      <c r="M26" s="35" t="s">
        <v>34</v>
      </c>
      <c r="N26" s="35" t="s">
        <v>35</v>
      </c>
      <c r="O26" s="271"/>
      <c r="P26" s="271"/>
    </row>
    <row r="27" spans="1:79" s="6" customFormat="1" ht="15" x14ac:dyDescent="0.25">
      <c r="A27" s="34">
        <v>1</v>
      </c>
      <c r="B27" s="34">
        <v>2</v>
      </c>
      <c r="C27" s="276">
        <v>3</v>
      </c>
      <c r="D27" s="276"/>
      <c r="E27" s="27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79" s="6" customFormat="1" ht="15" x14ac:dyDescent="0.25">
      <c r="A28" s="277" t="s">
        <v>485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BZ28" s="36" t="s">
        <v>485</v>
      </c>
    </row>
    <row r="29" spans="1:79" s="6" customFormat="1" ht="45" x14ac:dyDescent="0.25">
      <c r="A29" s="37" t="s">
        <v>37</v>
      </c>
      <c r="B29" s="38" t="s">
        <v>486</v>
      </c>
      <c r="C29" s="278" t="s">
        <v>487</v>
      </c>
      <c r="D29" s="279"/>
      <c r="E29" s="280"/>
      <c r="F29" s="37" t="s">
        <v>122</v>
      </c>
      <c r="G29" s="39"/>
      <c r="H29" s="40">
        <v>15</v>
      </c>
      <c r="I29" s="41">
        <v>30312.080000000002</v>
      </c>
      <c r="J29" s="41">
        <v>542458.38</v>
      </c>
      <c r="K29" s="41">
        <v>214986.13</v>
      </c>
      <c r="L29" s="41">
        <v>88522.1</v>
      </c>
      <c r="M29" s="41">
        <v>33609.43</v>
      </c>
      <c r="N29" s="41">
        <v>205340.72</v>
      </c>
      <c r="O29" s="45">
        <v>370.8</v>
      </c>
      <c r="P29" s="45">
        <v>51.3</v>
      </c>
      <c r="BZ29" s="36"/>
      <c r="CA29" s="2" t="s">
        <v>487</v>
      </c>
    </row>
    <row r="30" spans="1:79" s="6" customFormat="1" ht="22.5" x14ac:dyDescent="0.25">
      <c r="A30" s="37" t="s">
        <v>488</v>
      </c>
      <c r="B30" s="38" t="s">
        <v>489</v>
      </c>
      <c r="C30" s="278" t="s">
        <v>490</v>
      </c>
      <c r="D30" s="279"/>
      <c r="E30" s="280"/>
      <c r="F30" s="37" t="s">
        <v>82</v>
      </c>
      <c r="G30" s="39"/>
      <c r="H30" s="40">
        <v>2</v>
      </c>
      <c r="I30" s="41">
        <v>206020.37</v>
      </c>
      <c r="J30" s="41">
        <v>412040.74</v>
      </c>
      <c r="K30" s="42"/>
      <c r="L30" s="42"/>
      <c r="M30" s="42"/>
      <c r="N30" s="42"/>
      <c r="O30" s="43">
        <v>0</v>
      </c>
      <c r="P30" s="43">
        <v>0</v>
      </c>
      <c r="BZ30" s="36"/>
      <c r="CA30" s="2" t="s">
        <v>490</v>
      </c>
    </row>
    <row r="31" spans="1:79" s="6" customFormat="1" ht="22.5" x14ac:dyDescent="0.25">
      <c r="A31" s="37" t="s">
        <v>491</v>
      </c>
      <c r="B31" s="38" t="s">
        <v>492</v>
      </c>
      <c r="C31" s="278" t="s">
        <v>493</v>
      </c>
      <c r="D31" s="279"/>
      <c r="E31" s="280"/>
      <c r="F31" s="37" t="s">
        <v>82</v>
      </c>
      <c r="G31" s="39"/>
      <c r="H31" s="40">
        <v>1</v>
      </c>
      <c r="I31" s="41">
        <v>186452.15</v>
      </c>
      <c r="J31" s="41">
        <v>186452.15</v>
      </c>
      <c r="K31" s="42"/>
      <c r="L31" s="42"/>
      <c r="M31" s="42"/>
      <c r="N31" s="42"/>
      <c r="O31" s="43">
        <v>0</v>
      </c>
      <c r="P31" s="43">
        <v>0</v>
      </c>
      <c r="BZ31" s="36"/>
      <c r="CA31" s="2" t="s">
        <v>493</v>
      </c>
    </row>
    <row r="32" spans="1:79" s="6" customFormat="1" ht="22.5" x14ac:dyDescent="0.25">
      <c r="A32" s="37" t="s">
        <v>494</v>
      </c>
      <c r="B32" s="38" t="s">
        <v>495</v>
      </c>
      <c r="C32" s="278" t="s">
        <v>496</v>
      </c>
      <c r="D32" s="279"/>
      <c r="E32" s="280"/>
      <c r="F32" s="37" t="s">
        <v>82</v>
      </c>
      <c r="G32" s="39"/>
      <c r="H32" s="40">
        <v>1</v>
      </c>
      <c r="I32" s="41">
        <v>190366.21</v>
      </c>
      <c r="J32" s="41">
        <v>190366.21</v>
      </c>
      <c r="K32" s="42"/>
      <c r="L32" s="42"/>
      <c r="M32" s="42"/>
      <c r="N32" s="42"/>
      <c r="O32" s="43">
        <v>0</v>
      </c>
      <c r="P32" s="43">
        <v>0</v>
      </c>
      <c r="BZ32" s="36"/>
      <c r="CA32" s="2" t="s">
        <v>496</v>
      </c>
    </row>
    <row r="33" spans="1:80" s="6" customFormat="1" ht="22.5" x14ac:dyDescent="0.25">
      <c r="A33" s="37" t="s">
        <v>52</v>
      </c>
      <c r="B33" s="38" t="s">
        <v>497</v>
      </c>
      <c r="C33" s="278" t="s">
        <v>498</v>
      </c>
      <c r="D33" s="279"/>
      <c r="E33" s="280"/>
      <c r="F33" s="37" t="s">
        <v>82</v>
      </c>
      <c r="G33" s="39"/>
      <c r="H33" s="40">
        <v>4</v>
      </c>
      <c r="I33" s="41">
        <v>82181.08</v>
      </c>
      <c r="J33" s="41">
        <v>328724.32</v>
      </c>
      <c r="K33" s="42"/>
      <c r="L33" s="42"/>
      <c r="M33" s="42"/>
      <c r="N33" s="41">
        <v>328724.32</v>
      </c>
      <c r="O33" s="43">
        <v>0</v>
      </c>
      <c r="P33" s="43">
        <v>0</v>
      </c>
      <c r="BZ33" s="36"/>
      <c r="CA33" s="2" t="s">
        <v>498</v>
      </c>
    </row>
    <row r="34" spans="1:80" s="6" customFormat="1" ht="22.5" x14ac:dyDescent="0.25">
      <c r="A34" s="37" t="s">
        <v>499</v>
      </c>
      <c r="B34" s="38" t="s">
        <v>423</v>
      </c>
      <c r="C34" s="278" t="s">
        <v>424</v>
      </c>
      <c r="D34" s="279"/>
      <c r="E34" s="280"/>
      <c r="F34" s="37" t="s">
        <v>82</v>
      </c>
      <c r="G34" s="39"/>
      <c r="H34" s="40">
        <v>1</v>
      </c>
      <c r="I34" s="41">
        <v>122490.85</v>
      </c>
      <c r="J34" s="41">
        <v>122490.85</v>
      </c>
      <c r="K34" s="42"/>
      <c r="L34" s="42"/>
      <c r="M34" s="42"/>
      <c r="N34" s="42"/>
      <c r="O34" s="43">
        <v>0</v>
      </c>
      <c r="P34" s="43">
        <v>0</v>
      </c>
      <c r="BZ34" s="36"/>
      <c r="CA34" s="2" t="s">
        <v>424</v>
      </c>
    </row>
    <row r="35" spans="1:80" s="6" customFormat="1" ht="22.5" x14ac:dyDescent="0.25">
      <c r="A35" s="37" t="s">
        <v>500</v>
      </c>
      <c r="B35" s="38" t="s">
        <v>501</v>
      </c>
      <c r="C35" s="278" t="s">
        <v>502</v>
      </c>
      <c r="D35" s="279"/>
      <c r="E35" s="280"/>
      <c r="F35" s="37" t="s">
        <v>82</v>
      </c>
      <c r="G35" s="39"/>
      <c r="H35" s="40">
        <v>1</v>
      </c>
      <c r="I35" s="41">
        <v>4362315.17</v>
      </c>
      <c r="J35" s="41">
        <v>4362315.17</v>
      </c>
      <c r="K35" s="42"/>
      <c r="L35" s="42"/>
      <c r="M35" s="42"/>
      <c r="N35" s="42"/>
      <c r="O35" s="43">
        <v>0</v>
      </c>
      <c r="P35" s="43">
        <v>0</v>
      </c>
      <c r="BZ35" s="36"/>
      <c r="CA35" s="2" t="s">
        <v>502</v>
      </c>
    </row>
    <row r="36" spans="1:80" s="6" customFormat="1" ht="22.5" x14ac:dyDescent="0.25">
      <c r="A36" s="37" t="s">
        <v>274</v>
      </c>
      <c r="B36" s="38" t="s">
        <v>503</v>
      </c>
      <c r="C36" s="278" t="s">
        <v>373</v>
      </c>
      <c r="D36" s="279"/>
      <c r="E36" s="280"/>
      <c r="F36" s="37" t="s">
        <v>82</v>
      </c>
      <c r="G36" s="39"/>
      <c r="H36" s="40">
        <v>1</v>
      </c>
      <c r="I36" s="41">
        <v>173224.6</v>
      </c>
      <c r="J36" s="41">
        <v>173224.6</v>
      </c>
      <c r="K36" s="42"/>
      <c r="L36" s="42"/>
      <c r="M36" s="42"/>
      <c r="N36" s="42"/>
      <c r="O36" s="43">
        <v>0</v>
      </c>
      <c r="P36" s="43">
        <v>0</v>
      </c>
      <c r="BZ36" s="36"/>
      <c r="CA36" s="2" t="s">
        <v>373</v>
      </c>
    </row>
    <row r="37" spans="1:80" s="6" customFormat="1" ht="22.5" x14ac:dyDescent="0.25">
      <c r="A37" s="37" t="s">
        <v>504</v>
      </c>
      <c r="B37" s="38" t="s">
        <v>505</v>
      </c>
      <c r="C37" s="278" t="s">
        <v>506</v>
      </c>
      <c r="D37" s="279"/>
      <c r="E37" s="280"/>
      <c r="F37" s="37" t="s">
        <v>82</v>
      </c>
      <c r="G37" s="39"/>
      <c r="H37" s="40">
        <v>1</v>
      </c>
      <c r="I37" s="41">
        <v>9669096.0500000007</v>
      </c>
      <c r="J37" s="41">
        <v>9669096.0500000007</v>
      </c>
      <c r="K37" s="42"/>
      <c r="L37" s="42"/>
      <c r="M37" s="42"/>
      <c r="N37" s="42"/>
      <c r="O37" s="43">
        <v>0</v>
      </c>
      <c r="P37" s="43">
        <v>0</v>
      </c>
      <c r="BZ37" s="36"/>
      <c r="CA37" s="2" t="s">
        <v>506</v>
      </c>
    </row>
    <row r="38" spans="1:80" s="6" customFormat="1" ht="33.75" x14ac:dyDescent="0.25">
      <c r="A38" s="37" t="s">
        <v>99</v>
      </c>
      <c r="B38" s="38" t="s">
        <v>138</v>
      </c>
      <c r="C38" s="278" t="s">
        <v>139</v>
      </c>
      <c r="D38" s="279"/>
      <c r="E38" s="280"/>
      <c r="F38" s="37" t="s">
        <v>136</v>
      </c>
      <c r="G38" s="39"/>
      <c r="H38" s="40">
        <v>30</v>
      </c>
      <c r="I38" s="41">
        <v>8946</v>
      </c>
      <c r="J38" s="41">
        <v>332371.78999999998</v>
      </c>
      <c r="K38" s="41">
        <v>278976.61</v>
      </c>
      <c r="L38" s="41">
        <v>20088.03</v>
      </c>
      <c r="M38" s="41">
        <v>9498.5300000000007</v>
      </c>
      <c r="N38" s="41">
        <v>23808.62</v>
      </c>
      <c r="O38" s="44">
        <v>506.88</v>
      </c>
      <c r="P38" s="45">
        <v>14.4</v>
      </c>
      <c r="BZ38" s="36"/>
      <c r="CA38" s="2" t="s">
        <v>139</v>
      </c>
    </row>
    <row r="39" spans="1:80" s="6" customFormat="1" ht="22.5" x14ac:dyDescent="0.25">
      <c r="A39" s="37" t="s">
        <v>102</v>
      </c>
      <c r="B39" s="38" t="s">
        <v>507</v>
      </c>
      <c r="C39" s="278" t="s">
        <v>508</v>
      </c>
      <c r="D39" s="279"/>
      <c r="E39" s="280"/>
      <c r="F39" s="37" t="s">
        <v>478</v>
      </c>
      <c r="G39" s="39"/>
      <c r="H39" s="56">
        <v>2.04</v>
      </c>
      <c r="I39" s="41">
        <v>210154.29</v>
      </c>
      <c r="J39" s="41">
        <v>428714.75</v>
      </c>
      <c r="K39" s="42"/>
      <c r="L39" s="42"/>
      <c r="M39" s="42"/>
      <c r="N39" s="41">
        <v>428714.75</v>
      </c>
      <c r="O39" s="43">
        <v>0</v>
      </c>
      <c r="P39" s="43">
        <v>0</v>
      </c>
      <c r="BZ39" s="36"/>
      <c r="CA39" s="2" t="s">
        <v>508</v>
      </c>
    </row>
    <row r="40" spans="1:80" s="6" customFormat="1" ht="22.5" x14ac:dyDescent="0.25">
      <c r="A40" s="37" t="s">
        <v>105</v>
      </c>
      <c r="B40" s="38" t="s">
        <v>509</v>
      </c>
      <c r="C40" s="278" t="s">
        <v>510</v>
      </c>
      <c r="D40" s="279"/>
      <c r="E40" s="280"/>
      <c r="F40" s="37" t="s">
        <v>478</v>
      </c>
      <c r="G40" s="39"/>
      <c r="H40" s="56">
        <v>1.02</v>
      </c>
      <c r="I40" s="41">
        <v>93591.360000000001</v>
      </c>
      <c r="J40" s="41">
        <v>95463.19</v>
      </c>
      <c r="K40" s="42"/>
      <c r="L40" s="42"/>
      <c r="M40" s="42"/>
      <c r="N40" s="41">
        <v>95463.19</v>
      </c>
      <c r="O40" s="43">
        <v>0</v>
      </c>
      <c r="P40" s="43">
        <v>0</v>
      </c>
      <c r="BZ40" s="36"/>
      <c r="CA40" s="2" t="s">
        <v>510</v>
      </c>
    </row>
    <row r="41" spans="1:80" s="6" customFormat="1" ht="33.75" x14ac:dyDescent="0.25">
      <c r="A41" s="37" t="s">
        <v>109</v>
      </c>
      <c r="B41" s="38" t="s">
        <v>511</v>
      </c>
      <c r="C41" s="278" t="s">
        <v>512</v>
      </c>
      <c r="D41" s="279"/>
      <c r="E41" s="280"/>
      <c r="F41" s="37" t="s">
        <v>136</v>
      </c>
      <c r="G41" s="39"/>
      <c r="H41" s="40">
        <v>20</v>
      </c>
      <c r="I41" s="41">
        <v>10719.38</v>
      </c>
      <c r="J41" s="41">
        <v>264846.7</v>
      </c>
      <c r="K41" s="41">
        <v>228253.59</v>
      </c>
      <c r="L41" s="41">
        <v>13683.87</v>
      </c>
      <c r="M41" s="41">
        <v>6332.35</v>
      </c>
      <c r="N41" s="41">
        <v>16576.89</v>
      </c>
      <c r="O41" s="44">
        <v>414.72</v>
      </c>
      <c r="P41" s="45">
        <v>9.6</v>
      </c>
      <c r="BZ41" s="36"/>
      <c r="CA41" s="2" t="s">
        <v>512</v>
      </c>
    </row>
    <row r="42" spans="1:80" s="6" customFormat="1" ht="22.5" x14ac:dyDescent="0.25">
      <c r="A42" s="37" t="s">
        <v>113</v>
      </c>
      <c r="B42" s="38" t="s">
        <v>513</v>
      </c>
      <c r="C42" s="278" t="s">
        <v>514</v>
      </c>
      <c r="D42" s="279"/>
      <c r="E42" s="280"/>
      <c r="F42" s="37" t="s">
        <v>478</v>
      </c>
      <c r="G42" s="39"/>
      <c r="H42" s="56">
        <v>1.02</v>
      </c>
      <c r="I42" s="41">
        <v>1856541.85</v>
      </c>
      <c r="J42" s="41">
        <v>1893672.69</v>
      </c>
      <c r="K42" s="42"/>
      <c r="L42" s="42"/>
      <c r="M42" s="42"/>
      <c r="N42" s="41">
        <v>1893672.69</v>
      </c>
      <c r="O42" s="43">
        <v>0</v>
      </c>
      <c r="P42" s="43">
        <v>0</v>
      </c>
      <c r="BZ42" s="36"/>
      <c r="CA42" s="2" t="s">
        <v>514</v>
      </c>
    </row>
    <row r="43" spans="1:80" s="6" customFormat="1" ht="22.5" x14ac:dyDescent="0.25">
      <c r="A43" s="37" t="s">
        <v>116</v>
      </c>
      <c r="B43" s="38" t="s">
        <v>515</v>
      </c>
      <c r="C43" s="278" t="s">
        <v>516</v>
      </c>
      <c r="D43" s="279"/>
      <c r="E43" s="280"/>
      <c r="F43" s="37" t="s">
        <v>478</v>
      </c>
      <c r="G43" s="39"/>
      <c r="H43" s="56">
        <v>1.02</v>
      </c>
      <c r="I43" s="41">
        <v>567874.02</v>
      </c>
      <c r="J43" s="41">
        <v>579231.5</v>
      </c>
      <c r="K43" s="42"/>
      <c r="L43" s="42"/>
      <c r="M43" s="42"/>
      <c r="N43" s="41">
        <v>579231.5</v>
      </c>
      <c r="O43" s="43">
        <v>0</v>
      </c>
      <c r="P43" s="43">
        <v>0</v>
      </c>
      <c r="BZ43" s="36"/>
      <c r="CA43" s="2" t="s">
        <v>516</v>
      </c>
    </row>
    <row r="44" spans="1:80" s="6" customFormat="1" ht="33.75" x14ac:dyDescent="0.25">
      <c r="A44" s="37" t="s">
        <v>119</v>
      </c>
      <c r="B44" s="38" t="s">
        <v>134</v>
      </c>
      <c r="C44" s="278" t="s">
        <v>517</v>
      </c>
      <c r="D44" s="279"/>
      <c r="E44" s="280"/>
      <c r="F44" s="37" t="s">
        <v>136</v>
      </c>
      <c r="G44" s="39"/>
      <c r="H44" s="40">
        <v>10</v>
      </c>
      <c r="I44" s="41">
        <v>12670.89</v>
      </c>
      <c r="J44" s="41">
        <v>156229.14000000001</v>
      </c>
      <c r="K44" s="41">
        <v>137374.85</v>
      </c>
      <c r="L44" s="41">
        <v>7012.18</v>
      </c>
      <c r="M44" s="41">
        <v>3166.18</v>
      </c>
      <c r="N44" s="41">
        <v>8675.93</v>
      </c>
      <c r="O44" s="45">
        <v>249.6</v>
      </c>
      <c r="P44" s="45">
        <v>4.8</v>
      </c>
      <c r="BZ44" s="36"/>
      <c r="CA44" s="2" t="s">
        <v>517</v>
      </c>
    </row>
    <row r="45" spans="1:80" s="6" customFormat="1" ht="22.5" x14ac:dyDescent="0.25">
      <c r="A45" s="37" t="s">
        <v>123</v>
      </c>
      <c r="B45" s="38" t="s">
        <v>518</v>
      </c>
      <c r="C45" s="278" t="s">
        <v>519</v>
      </c>
      <c r="D45" s="279"/>
      <c r="E45" s="280"/>
      <c r="F45" s="37" t="s">
        <v>478</v>
      </c>
      <c r="G45" s="39"/>
      <c r="H45" s="56">
        <v>1.02</v>
      </c>
      <c r="I45" s="41">
        <v>152762.96</v>
      </c>
      <c r="J45" s="41">
        <v>155818.22</v>
      </c>
      <c r="K45" s="42"/>
      <c r="L45" s="42"/>
      <c r="M45" s="42"/>
      <c r="N45" s="41">
        <v>155818.22</v>
      </c>
      <c r="O45" s="43">
        <v>0</v>
      </c>
      <c r="P45" s="43">
        <v>0</v>
      </c>
      <c r="BZ45" s="36"/>
      <c r="CA45" s="2" t="s">
        <v>519</v>
      </c>
    </row>
    <row r="46" spans="1:80" s="6" customFormat="1" ht="33.75" x14ac:dyDescent="0.25">
      <c r="A46" s="37" t="s">
        <v>126</v>
      </c>
      <c r="B46" s="38" t="s">
        <v>520</v>
      </c>
      <c r="C46" s="278" t="s">
        <v>521</v>
      </c>
      <c r="D46" s="279"/>
      <c r="E46" s="280"/>
      <c r="F46" s="37" t="s">
        <v>136</v>
      </c>
      <c r="G46" s="39"/>
      <c r="H46" s="40">
        <v>2</v>
      </c>
      <c r="I46" s="41">
        <v>23021.88</v>
      </c>
      <c r="J46" s="41">
        <v>56496.82</v>
      </c>
      <c r="K46" s="41">
        <v>51991.1</v>
      </c>
      <c r="L46" s="41">
        <v>1728.68</v>
      </c>
      <c r="M46" s="44">
        <v>633.24</v>
      </c>
      <c r="N46" s="41">
        <v>2143.8000000000002</v>
      </c>
      <c r="O46" s="44">
        <v>94.46</v>
      </c>
      <c r="P46" s="44">
        <v>0.96</v>
      </c>
      <c r="BZ46" s="36"/>
      <c r="CA46" s="2" t="s">
        <v>521</v>
      </c>
    </row>
    <row r="47" spans="1:80" s="6" customFormat="1" ht="22.5" x14ac:dyDescent="0.25">
      <c r="A47" s="37" t="s">
        <v>130</v>
      </c>
      <c r="B47" s="38" t="s">
        <v>522</v>
      </c>
      <c r="C47" s="278" t="s">
        <v>523</v>
      </c>
      <c r="D47" s="279"/>
      <c r="E47" s="280"/>
      <c r="F47" s="37" t="s">
        <v>478</v>
      </c>
      <c r="G47" s="39"/>
      <c r="H47" s="57">
        <v>0.20399999999999999</v>
      </c>
      <c r="I47" s="41">
        <v>6308401.5899999999</v>
      </c>
      <c r="J47" s="41">
        <v>1286913.92</v>
      </c>
      <c r="K47" s="42"/>
      <c r="L47" s="42"/>
      <c r="M47" s="42"/>
      <c r="N47" s="41">
        <v>1286913.92</v>
      </c>
      <c r="O47" s="43">
        <v>0</v>
      </c>
      <c r="P47" s="43">
        <v>0</v>
      </c>
      <c r="BZ47" s="36"/>
      <c r="CA47" s="2" t="s">
        <v>523</v>
      </c>
    </row>
    <row r="48" spans="1:80" s="6" customFormat="1" ht="15" x14ac:dyDescent="0.25">
      <c r="A48" s="281" t="s">
        <v>59</v>
      </c>
      <c r="B48" s="282"/>
      <c r="C48" s="282"/>
      <c r="D48" s="282"/>
      <c r="E48" s="282"/>
      <c r="F48" s="282"/>
      <c r="G48" s="282"/>
      <c r="H48" s="282"/>
      <c r="I48" s="283"/>
      <c r="J48" s="46"/>
      <c r="K48" s="46"/>
      <c r="L48" s="46"/>
      <c r="M48" s="46"/>
      <c r="N48" s="46"/>
      <c r="O48" s="46"/>
      <c r="P48" s="46"/>
      <c r="CB48" s="47" t="s">
        <v>59</v>
      </c>
    </row>
    <row r="49" spans="1:82" s="6" customFormat="1" ht="15" x14ac:dyDescent="0.25">
      <c r="A49" s="284" t="s">
        <v>60</v>
      </c>
      <c r="B49" s="285"/>
      <c r="C49" s="285"/>
      <c r="D49" s="285"/>
      <c r="E49" s="285"/>
      <c r="F49" s="285"/>
      <c r="G49" s="285"/>
      <c r="H49" s="285"/>
      <c r="I49" s="286"/>
      <c r="J49" s="41">
        <v>6120941.4199999999</v>
      </c>
      <c r="K49" s="42"/>
      <c r="L49" s="42"/>
      <c r="M49" s="42"/>
      <c r="N49" s="42"/>
      <c r="O49" s="42"/>
      <c r="P49" s="42"/>
      <c r="CB49" s="47"/>
      <c r="CC49" s="2" t="s">
        <v>60</v>
      </c>
    </row>
    <row r="50" spans="1:82" s="6" customFormat="1" ht="15" x14ac:dyDescent="0.25">
      <c r="A50" s="284" t="s">
        <v>215</v>
      </c>
      <c r="B50" s="285"/>
      <c r="C50" s="285"/>
      <c r="D50" s="285"/>
      <c r="E50" s="285"/>
      <c r="F50" s="285"/>
      <c r="G50" s="285"/>
      <c r="H50" s="285"/>
      <c r="I50" s="286"/>
      <c r="J50" s="41">
        <v>7548878</v>
      </c>
      <c r="K50" s="42"/>
      <c r="L50" s="42"/>
      <c r="M50" s="42"/>
      <c r="N50" s="42"/>
      <c r="O50" s="42"/>
      <c r="P50" s="42"/>
      <c r="CB50" s="47"/>
      <c r="CC50" s="2" t="s">
        <v>215</v>
      </c>
    </row>
    <row r="51" spans="1:82" s="6" customFormat="1" ht="15" x14ac:dyDescent="0.25">
      <c r="A51" s="284" t="s">
        <v>252</v>
      </c>
      <c r="B51" s="285"/>
      <c r="C51" s="285"/>
      <c r="D51" s="285"/>
      <c r="E51" s="285"/>
      <c r="F51" s="285"/>
      <c r="G51" s="285"/>
      <c r="H51" s="285"/>
      <c r="I51" s="286"/>
      <c r="J51" s="41">
        <v>15115985.77</v>
      </c>
      <c r="K51" s="42"/>
      <c r="L51" s="42"/>
      <c r="M51" s="42"/>
      <c r="N51" s="42"/>
      <c r="O51" s="42"/>
      <c r="P51" s="42"/>
      <c r="CB51" s="47"/>
      <c r="CC51" s="2" t="s">
        <v>252</v>
      </c>
    </row>
    <row r="52" spans="1:82" s="6" customFormat="1" ht="15" x14ac:dyDescent="0.25">
      <c r="A52" s="284" t="s">
        <v>62</v>
      </c>
      <c r="B52" s="285"/>
      <c r="C52" s="285"/>
      <c r="D52" s="285"/>
      <c r="E52" s="285"/>
      <c r="F52" s="285"/>
      <c r="G52" s="285"/>
      <c r="H52" s="285"/>
      <c r="I52" s="286"/>
      <c r="J52" s="41">
        <v>964822.01</v>
      </c>
      <c r="K52" s="42"/>
      <c r="L52" s="42"/>
      <c r="M52" s="42"/>
      <c r="N52" s="42"/>
      <c r="O52" s="42"/>
      <c r="P52" s="42"/>
      <c r="CB52" s="47"/>
      <c r="CC52" s="2" t="s">
        <v>62</v>
      </c>
    </row>
    <row r="53" spans="1:82" s="6" customFormat="1" ht="15" x14ac:dyDescent="0.25">
      <c r="A53" s="284" t="s">
        <v>63</v>
      </c>
      <c r="B53" s="285"/>
      <c r="C53" s="285"/>
      <c r="D53" s="285"/>
      <c r="E53" s="285"/>
      <c r="F53" s="285"/>
      <c r="G53" s="285"/>
      <c r="H53" s="285"/>
      <c r="I53" s="286"/>
      <c r="J53" s="41">
        <v>935877.35</v>
      </c>
      <c r="K53" s="42"/>
      <c r="L53" s="42"/>
      <c r="M53" s="42"/>
      <c r="N53" s="42"/>
      <c r="O53" s="42"/>
      <c r="P53" s="42"/>
      <c r="CB53" s="47"/>
      <c r="CC53" s="2" t="s">
        <v>63</v>
      </c>
    </row>
    <row r="54" spans="1:82" s="6" customFormat="1" ht="15" x14ac:dyDescent="0.25">
      <c r="A54" s="284" t="s">
        <v>64</v>
      </c>
      <c r="B54" s="285"/>
      <c r="C54" s="285"/>
      <c r="D54" s="285"/>
      <c r="E54" s="285"/>
      <c r="F54" s="285"/>
      <c r="G54" s="285"/>
      <c r="H54" s="285"/>
      <c r="I54" s="286"/>
      <c r="J54" s="41">
        <v>492059.23</v>
      </c>
      <c r="K54" s="42"/>
      <c r="L54" s="42"/>
      <c r="M54" s="42"/>
      <c r="N54" s="42"/>
      <c r="O54" s="42"/>
      <c r="P54" s="42"/>
      <c r="CB54" s="47"/>
      <c r="CC54" s="2" t="s">
        <v>64</v>
      </c>
    </row>
    <row r="55" spans="1:82" s="6" customFormat="1" ht="15" x14ac:dyDescent="0.25">
      <c r="A55" s="281" t="s">
        <v>65</v>
      </c>
      <c r="B55" s="282"/>
      <c r="C55" s="282"/>
      <c r="D55" s="282"/>
      <c r="E55" s="282"/>
      <c r="F55" s="282"/>
      <c r="G55" s="282"/>
      <c r="H55" s="282"/>
      <c r="I55" s="283"/>
      <c r="J55" s="48">
        <v>22664863.77</v>
      </c>
      <c r="K55" s="46"/>
      <c r="L55" s="46"/>
      <c r="M55" s="46"/>
      <c r="N55" s="46"/>
      <c r="O55" s="49">
        <v>1636.4639999999999</v>
      </c>
      <c r="P55" s="62">
        <v>81.06</v>
      </c>
      <c r="CB55" s="47"/>
      <c r="CD55" s="47" t="s">
        <v>65</v>
      </c>
    </row>
    <row r="56" spans="1:82" s="6" customFormat="1" ht="15" x14ac:dyDescent="0.25">
      <c r="A56" s="284" t="s">
        <v>66</v>
      </c>
      <c r="B56" s="285"/>
      <c r="C56" s="285"/>
      <c r="D56" s="285"/>
      <c r="E56" s="285"/>
      <c r="F56" s="285"/>
      <c r="G56" s="285"/>
      <c r="H56" s="285"/>
      <c r="I56" s="286"/>
      <c r="J56" s="42"/>
      <c r="K56" s="42"/>
      <c r="L56" s="42"/>
      <c r="M56" s="42"/>
      <c r="N56" s="42"/>
      <c r="O56" s="42"/>
      <c r="P56" s="42"/>
      <c r="CB56" s="47"/>
      <c r="CC56" s="2" t="s">
        <v>66</v>
      </c>
      <c r="CD56" s="47"/>
    </row>
    <row r="57" spans="1:82" s="6" customFormat="1" ht="15" x14ac:dyDescent="0.25">
      <c r="A57" s="284" t="s">
        <v>253</v>
      </c>
      <c r="B57" s="285"/>
      <c r="C57" s="285"/>
      <c r="D57" s="285"/>
      <c r="E57" s="285"/>
      <c r="F57" s="285"/>
      <c r="G57" s="285"/>
      <c r="H57" s="285"/>
      <c r="I57" s="286"/>
      <c r="J57" s="41">
        <v>328724.32</v>
      </c>
      <c r="K57" s="42"/>
      <c r="L57" s="42"/>
      <c r="M57" s="42"/>
      <c r="N57" s="42"/>
      <c r="O57" s="42"/>
      <c r="P57" s="42"/>
      <c r="CB57" s="47"/>
      <c r="CC57" s="2" t="s">
        <v>253</v>
      </c>
      <c r="CD57" s="47"/>
    </row>
    <row r="58" spans="1:82" s="6" customFormat="1" ht="15" x14ac:dyDescent="0.25">
      <c r="A58" s="284" t="s">
        <v>254</v>
      </c>
      <c r="B58" s="285"/>
      <c r="C58" s="285"/>
      <c r="D58" s="285"/>
      <c r="E58" s="285"/>
      <c r="F58" s="285"/>
      <c r="G58" s="285"/>
      <c r="H58" s="285"/>
      <c r="I58" s="286"/>
      <c r="J58" s="41">
        <v>15115985.77</v>
      </c>
      <c r="K58" s="42"/>
      <c r="L58" s="42"/>
      <c r="M58" s="42"/>
      <c r="N58" s="42"/>
      <c r="O58" s="42"/>
      <c r="P58" s="42"/>
      <c r="CB58" s="47"/>
      <c r="CC58" s="2" t="s">
        <v>254</v>
      </c>
      <c r="CD58" s="47"/>
    </row>
    <row r="59" spans="1:82" s="6" customFormat="1" ht="15" x14ac:dyDescent="0.25">
      <c r="A59" s="284" t="s">
        <v>67</v>
      </c>
      <c r="B59" s="285"/>
      <c r="C59" s="285"/>
      <c r="D59" s="285"/>
      <c r="E59" s="285"/>
      <c r="F59" s="285"/>
      <c r="G59" s="285"/>
      <c r="H59" s="285"/>
      <c r="I59" s="286"/>
      <c r="J59" s="42"/>
      <c r="K59" s="42"/>
      <c r="L59" s="42"/>
      <c r="M59" s="42"/>
      <c r="N59" s="42"/>
      <c r="O59" s="42"/>
      <c r="P59" s="42"/>
      <c r="CB59" s="47"/>
      <c r="CC59" s="2" t="s">
        <v>67</v>
      </c>
      <c r="CD59" s="47"/>
    </row>
    <row r="60" spans="1:82" s="6" customFormat="1" ht="15" x14ac:dyDescent="0.25">
      <c r="A60" s="284" t="s">
        <v>68</v>
      </c>
      <c r="B60" s="285"/>
      <c r="C60" s="285"/>
      <c r="D60" s="285"/>
      <c r="E60" s="285"/>
      <c r="F60" s="285"/>
      <c r="G60" s="285"/>
      <c r="H60" s="285"/>
      <c r="I60" s="286"/>
      <c r="J60" s="42"/>
      <c r="K60" s="42"/>
      <c r="L60" s="42"/>
      <c r="M60" s="42"/>
      <c r="N60" s="42"/>
      <c r="O60" s="42"/>
      <c r="P60" s="42"/>
      <c r="CB60" s="47"/>
      <c r="CC60" s="2" t="s">
        <v>68</v>
      </c>
      <c r="CD60" s="47"/>
    </row>
    <row r="61" spans="1:82" s="6" customFormat="1" ht="3" customHeight="1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1"/>
      <c r="M61" s="51"/>
      <c r="N61" s="51"/>
      <c r="O61" s="52"/>
      <c r="P61" s="52"/>
    </row>
    <row r="62" spans="1:82" s="6" customFormat="1" ht="53.2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82" s="6" customFormat="1" ht="15" x14ac:dyDescent="0.25">
      <c r="A63" s="7"/>
      <c r="B63" s="7"/>
      <c r="C63" s="7"/>
      <c r="D63" s="7"/>
      <c r="E63" s="7"/>
      <c r="F63" s="7"/>
      <c r="G63" s="7"/>
      <c r="H63" s="19"/>
      <c r="I63" s="287"/>
      <c r="J63" s="287"/>
      <c r="K63" s="287"/>
      <c r="L63" s="7"/>
      <c r="M63" s="7"/>
      <c r="N63" s="7"/>
      <c r="O63" s="7"/>
      <c r="P63" s="7"/>
    </row>
    <row r="64" spans="1:82" s="6" customFormat="1" ht="15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s="6" customFormat="1" ht="15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</sheetData>
  <mergeCells count="62">
    <mergeCell ref="A57:I57"/>
    <mergeCell ref="A58:I58"/>
    <mergeCell ref="A59:I59"/>
    <mergeCell ref="A60:I60"/>
    <mergeCell ref="I63:K63"/>
    <mergeCell ref="A52:I52"/>
    <mergeCell ref="A53:I53"/>
    <mergeCell ref="A54:I54"/>
    <mergeCell ref="A55:I55"/>
    <mergeCell ref="A56:I56"/>
    <mergeCell ref="C47:E47"/>
    <mergeCell ref="A48:I48"/>
    <mergeCell ref="A49:I49"/>
    <mergeCell ref="A50:I50"/>
    <mergeCell ref="A51:I51"/>
    <mergeCell ref="C42:E42"/>
    <mergeCell ref="C43:E43"/>
    <mergeCell ref="C44:E44"/>
    <mergeCell ref="C45:E45"/>
    <mergeCell ref="C46:E46"/>
    <mergeCell ref="C37:E37"/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27:E27"/>
    <mergeCell ref="A28:P28"/>
    <mergeCell ref="C29:E29"/>
    <mergeCell ref="C30:E30"/>
    <mergeCell ref="C31:E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32</vt:i4>
      </vt:variant>
    </vt:vector>
  </HeadingPairs>
  <TitlesOfParts>
    <vt:vector size="51" baseType="lpstr">
      <vt:lpstr>Сводка</vt:lpstr>
      <vt:lpstr>ССРСС</vt:lpstr>
      <vt:lpstr>Цена МАТ и ОБ по ТКП</vt:lpstr>
      <vt:lpstr>ИЦИ</vt:lpstr>
      <vt:lpstr>01-01-01 Планировка</vt:lpstr>
      <vt:lpstr>02-01-01Демонтаж </vt:lpstr>
      <vt:lpstr>02-01-02 Строит.решения</vt:lpstr>
      <vt:lpstr>02-01-03 элтех реш</vt:lpstr>
      <vt:lpstr>02-01-04 СН</vt:lpstr>
      <vt:lpstr>02-01-05 РЗА</vt:lpstr>
      <vt:lpstr>02-01-06АСУТП</vt:lpstr>
      <vt:lpstr>02-01-07АИИСКУЭ</vt:lpstr>
      <vt:lpstr>05-01-01Связь</vt:lpstr>
      <vt:lpstr>05-01-02Видео</vt:lpstr>
      <vt:lpstr>05-01-03Сигнал</vt:lpstr>
      <vt:lpstr>05-01-04Проезды</vt:lpstr>
      <vt:lpstr>07-01-01Огражд</vt:lpstr>
      <vt:lpstr>07-01-02Благоустр</vt:lpstr>
      <vt:lpstr>09-01-01ПНР</vt:lpstr>
      <vt:lpstr>'01-01-01 Планировка'!Заголовки_для_печати</vt:lpstr>
      <vt:lpstr>'02-01-01Демонтаж '!Заголовки_для_печати</vt:lpstr>
      <vt:lpstr>'02-01-02 Строит.решения'!Заголовки_для_печати</vt:lpstr>
      <vt:lpstr>'02-01-03 элтех реш'!Заголовки_для_печати</vt:lpstr>
      <vt:lpstr>'02-01-04 СН'!Заголовки_для_печати</vt:lpstr>
      <vt:lpstr>'02-01-05 РЗА'!Заголовки_для_печати</vt:lpstr>
      <vt:lpstr>'02-01-06АСУТП'!Заголовки_для_печати</vt:lpstr>
      <vt:lpstr>'02-01-07АИИСКУЭ'!Заголовки_для_печати</vt:lpstr>
      <vt:lpstr>'05-01-01Связь'!Заголовки_для_печати</vt:lpstr>
      <vt:lpstr>'05-01-02Видео'!Заголовки_для_печати</vt:lpstr>
      <vt:lpstr>'05-01-03Сигнал'!Заголовки_для_печати</vt:lpstr>
      <vt:lpstr>'05-01-04Проезды'!Заголовки_для_печати</vt:lpstr>
      <vt:lpstr>'07-01-01Огражд'!Заголовки_для_печати</vt:lpstr>
      <vt:lpstr>'07-01-02Благоустр'!Заголовки_для_печати</vt:lpstr>
      <vt:lpstr>'09-01-01ПНР'!Заголовки_для_печати</vt:lpstr>
      <vt:lpstr>ССРСС!Заголовки_для_печати</vt:lpstr>
      <vt:lpstr>'01-01-01 Планировка'!Область_печати</vt:lpstr>
      <vt:lpstr>'02-01-01Демонтаж '!Область_печати</vt:lpstr>
      <vt:lpstr>'02-01-02 Строит.решения'!Область_печати</vt:lpstr>
      <vt:lpstr>'02-01-03 элтех реш'!Область_печати</vt:lpstr>
      <vt:lpstr>'02-01-04 СН'!Область_печати</vt:lpstr>
      <vt:lpstr>'02-01-05 РЗА'!Область_печати</vt:lpstr>
      <vt:lpstr>'02-01-06АСУТП'!Область_печати</vt:lpstr>
      <vt:lpstr>'02-01-07АИИСКУЭ'!Область_печати</vt:lpstr>
      <vt:lpstr>'05-01-01Связь'!Область_печати</vt:lpstr>
      <vt:lpstr>'05-01-02Видео'!Область_печати</vt:lpstr>
      <vt:lpstr>'05-01-03Сигнал'!Область_печати</vt:lpstr>
      <vt:lpstr>'05-01-04Проезды'!Область_печати</vt:lpstr>
      <vt:lpstr>'07-01-01Огражд'!Область_печати</vt:lpstr>
      <vt:lpstr>'07-01-02Благоустр'!Область_печати</vt:lpstr>
      <vt:lpstr>'09-01-01ПНР'!Область_печати</vt:lpstr>
      <vt:lpstr>ССРСС!Область_печати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Лиморенко Анна Игоревна</cp:lastModifiedBy>
  <dcterms:created xsi:type="dcterms:W3CDTF">2025-11-02T08:49:16Z</dcterms:created>
  <dcterms:modified xsi:type="dcterms:W3CDTF">2025-11-06T04:57:47Z</dcterms:modified>
</cp:coreProperties>
</file>